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dden" sheetId="1" r:id="rId4"/>
    <sheet state="visible" name="Parameters" sheetId="2" r:id="rId5"/>
    <sheet state="visible" name="Summary Sheet" sheetId="3" r:id="rId6"/>
    <sheet state="visible" name="P&amp;L Statement" sheetId="4" r:id="rId7"/>
    <sheet state="visible" name="Balance Sheet" sheetId="5" r:id="rId8"/>
    <sheet state="visible" name="Cash Flow Statement" sheetId="6" r:id="rId9"/>
    <sheet state="hidden" name="Photo" sheetId="7" r:id="rId10"/>
  </sheets>
  <definedNames>
    <definedName name="tax_rate">Parameters!$C$8</definedName>
  </definedNames>
  <calcPr/>
  <extLst>
    <ext uri="GoogleSheetsCustomDataVersion1">
      <go:sheetsCustomData xmlns:go="http://customooxmlschemas.google.com/" r:id="rId11" roundtripDataSignature="AMtx7midHE+TjH8macXcvWD+4WQjwgcWPQ=="/>
    </ext>
  </extLst>
</workbook>
</file>

<file path=xl/sharedStrings.xml><?xml version="1.0" encoding="utf-8"?>
<sst xmlns="http://schemas.openxmlformats.org/spreadsheetml/2006/main" count="217" uniqueCount="140">
  <si>
    <t>Monthly Revenue Growth Rate</t>
  </si>
  <si>
    <t>Retained Earnings Percentage</t>
  </si>
  <si>
    <t>Operating Expense Ratios</t>
  </si>
  <si>
    <t>Revenue Range - Minimum</t>
  </si>
  <si>
    <t>Revenue Range - Maximum</t>
  </si>
  <si>
    <t>Cost of Goods Sold</t>
  </si>
  <si>
    <t>Salaries and Wages</t>
  </si>
  <si>
    <t>Benefits</t>
  </si>
  <si>
    <t>Payroll Taxes</t>
  </si>
  <si>
    <t>Subcontractors</t>
  </si>
  <si>
    <t>Travel/Entertainment</t>
  </si>
  <si>
    <t>Advertising</t>
  </si>
  <si>
    <t>Trade Shows</t>
  </si>
  <si>
    <t>Rent</t>
  </si>
  <si>
    <t>Utilities</t>
  </si>
  <si>
    <t>Insurance</t>
  </si>
  <si>
    <t>Telephone</t>
  </si>
  <si>
    <t>Office Supplies</t>
  </si>
  <si>
    <t>Repairs and Maintenance</t>
  </si>
  <si>
    <t>Furniture and Fixtures</t>
  </si>
  <si>
    <t>Legal</t>
  </si>
  <si>
    <t>Accountant</t>
  </si>
  <si>
    <t>Business Consultant</t>
  </si>
  <si>
    <t>Subscriptions</t>
  </si>
  <si>
    <t>Capital Equipment</t>
  </si>
  <si>
    <t>Depreciation</t>
  </si>
  <si>
    <t>Other Income/Expense</t>
  </si>
  <si>
    <t>Interest Expense</t>
  </si>
  <si>
    <t>Type of Model:</t>
  </si>
  <si>
    <t>(Enter "1" for Cautious, "2" for Conservative, or "3" for Aggressive)</t>
  </si>
  <si>
    <t>Company Name:</t>
  </si>
  <si>
    <t>2620 Barley Downs Circle, Cumming, GA, 30040</t>
  </si>
  <si>
    <t>Corporate Tax Rate:</t>
  </si>
  <si>
    <t>Starting Cash Position (if applicable):</t>
  </si>
  <si>
    <t>Initial Bank Debt:</t>
  </si>
  <si>
    <t>Number of Employees at Present:</t>
  </si>
  <si>
    <t>Average Salary of Employees:</t>
  </si>
  <si>
    <t>Expected Revenue in Month 1:</t>
  </si>
  <si>
    <t>Quick Snapshot of P&amp;L Statement</t>
  </si>
  <si>
    <t>Quick Snapshot of Balance Sheet</t>
  </si>
  <si>
    <t>Quick Snapshot of Cash Flow Statement</t>
  </si>
  <si>
    <t>Staffing Expenses</t>
  </si>
  <si>
    <t>Marketing Expenses</t>
  </si>
  <si>
    <t>Facilities Expenses</t>
  </si>
  <si>
    <t>Professional Service Expenses</t>
  </si>
  <si>
    <t>Other Expenses</t>
  </si>
  <si>
    <t>Assets</t>
  </si>
  <si>
    <t>Current Assets</t>
  </si>
  <si>
    <t>Fixed Assets</t>
  </si>
  <si>
    <t>Other Assets</t>
  </si>
  <si>
    <t>Total Assets</t>
  </si>
  <si>
    <t>Liabilities and Stockholders' Equity</t>
  </si>
  <si>
    <t>Current Liabilities</t>
  </si>
  <si>
    <t>Long-term Liabilities</t>
  </si>
  <si>
    <t>Deferred Tax Liabilities</t>
  </si>
  <si>
    <t>Total Liabilities</t>
  </si>
  <si>
    <t>Total Stockholders' Equity</t>
  </si>
  <si>
    <t xml:space="preserve">  </t>
  </si>
  <si>
    <t>Total Liabilities and Stockholders' Equity</t>
  </si>
  <si>
    <t>Pre-Startup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</si>
  <si>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</si>
  <si>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</si>
  <si>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</si>
  <si>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</si>
  <si>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</si>
  <si>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</si>
  <si>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</si>
  <si>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</si>
  <si>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</si>
  <si>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</si>
  <si>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</si>
  <si>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</si>
  <si>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ANNUAL</t>
  </si>
  <si>
    <t>Cash On Hand</t>
  </si>
  <si>
    <t>Total Cash In</t>
  </si>
  <si>
    <t>Total Cash Available</t>
  </si>
  <si>
    <t>Total Cash Paid Out</t>
  </si>
  <si>
    <t>Cash Position</t>
  </si>
  <si>
    <t>Projected Profit &amp; Loss Statement - Year 1</t>
  </si>
  <si>
    <t>TOTAL</t>
  </si>
  <si>
    <t>Sales</t>
  </si>
  <si>
    <t>Cost of Goods</t>
  </si>
  <si>
    <t>Gross Profit</t>
  </si>
  <si>
    <t>Staffing</t>
  </si>
  <si>
    <t>Salaries</t>
  </si>
  <si>
    <t>Sub-Contractors</t>
  </si>
  <si>
    <t>Other</t>
  </si>
  <si>
    <t>Total Staffing</t>
  </si>
  <si>
    <t>Marketing</t>
  </si>
  <si>
    <t>Total Marketing</t>
  </si>
  <si>
    <t>Facilities</t>
  </si>
  <si>
    <t>Office supplies</t>
  </si>
  <si>
    <t>Furniture &amp; Fixtures</t>
  </si>
  <si>
    <t>Total Facilities</t>
  </si>
  <si>
    <t>Professional Services</t>
  </si>
  <si>
    <t xml:space="preserve">Total Professional Services </t>
  </si>
  <si>
    <t>Magazine, Journal and Database Subscriptions</t>
  </si>
  <si>
    <t>Total Other</t>
  </si>
  <si>
    <t>Operating Expenses</t>
  </si>
  <si>
    <t>Operating Profit</t>
  </si>
  <si>
    <t>Interest (Income)/Expense</t>
  </si>
  <si>
    <t>Other Income/Expenses</t>
  </si>
  <si>
    <t>Net Income Before Tax</t>
  </si>
  <si>
    <t>Taxes</t>
  </si>
  <si>
    <t>Net Income</t>
  </si>
  <si>
    <t>Retailed Earnings</t>
  </si>
  <si>
    <t>Projected Balance Sheet - Year 1</t>
  </si>
  <si>
    <t>Cash and cash equivalents</t>
  </si>
  <si>
    <t>Accounts receivable</t>
  </si>
  <si>
    <t>Inventories</t>
  </si>
  <si>
    <t>Prepaid expenses</t>
  </si>
  <si>
    <t>Total Current Assets</t>
  </si>
  <si>
    <t>Equipment</t>
  </si>
  <si>
    <t>Less accumulated depreciation</t>
  </si>
  <si>
    <t>Total Fixed Assets</t>
  </si>
  <si>
    <t>Short-term debt</t>
  </si>
  <si>
    <t>Accounts payable</t>
  </si>
  <si>
    <t>Other accrued liabilities</t>
  </si>
  <si>
    <t>Income taxes payable</t>
  </si>
  <si>
    <t>Total Current Liabilities</t>
  </si>
  <si>
    <t>Long-term debt</t>
  </si>
  <si>
    <t>Deferred tax liabilities</t>
  </si>
  <si>
    <t>Stockholders' equity:</t>
  </si>
  <si>
    <t>Retained earnings</t>
  </si>
  <si>
    <t>Projected Cash Flow Statement - Year 1</t>
  </si>
  <si>
    <t>Cash In</t>
  </si>
  <si>
    <t>Cash Sales</t>
  </si>
  <si>
    <t>Collections from Credit Accounts</t>
  </si>
  <si>
    <t>Loan or Other Cash Injection</t>
  </si>
  <si>
    <t>Cash Paid Out</t>
  </si>
  <si>
    <t>Inventory/COGS</t>
  </si>
  <si>
    <t>Salaries and Related Staffing Expenses</t>
  </si>
  <si>
    <t>Utilities and Telephone</t>
  </si>
  <si>
    <t>Other Facilities-Related Expenses</t>
  </si>
  <si>
    <t>Capital Equipment Purchases</t>
  </si>
  <si>
    <t>Other Operating Expenses</t>
  </si>
  <si>
    <t>Loan Interest Payment</t>
  </si>
  <si>
    <t>Loan Principal Payment</t>
  </si>
  <si>
    <t>Other Start-up Costs</t>
  </si>
  <si>
    <t>Owner's Withdrawal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</si>
</sst>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%"/>
    <numFmt numFmtId="165" formatCode="&quot;$&quot;#,##0"/>
    <numFmt numFmtId="166" formatCode="&quot;$&quot;#,##0_);[Red]\(&quot;$&quot;#,##0\)"/>
    <numFmt numFmtId="167" formatCode="&quot;$&quot;#,##0_);\(&quot;$&quot;#,##0\)"/>
    <numFmt numFmtId="168" formatCode="_(&quot;$&quot;* #,##0_);_(&quot;$&quot;* \(#,##0\);_(&quot;$&quot;* &quot;-&quot;_);_(@_)"/>
    <numFmt numFmtId="169" formatCode="_(* #,##0_);_(* \(#,##0\);_(* &quot;-&quot;??_);_(@_)"/>
    <numFmt numFmtId="170" formatCode="_(* #,##0.0_);_(* \(#,##0.0\);_(* &quot;-&quot;??_);_(@_)"/>
    <numFmt numFmtId="171" formatCode="_(* #,##0.00_);_(* \(#,##0.00\);_(* &quot;-&quot;??_);_(@_)"/>
    <numFmt numFmtId="172" formatCode="_(* #,##0_);_(* \(#,##0\);_(* &quot;-&quot;_);_(@_)"/>
  </numFmts>
  <fonts count="30">
    <font>
      <sz val="10.0"/>
      <color rgb="FF000000"/>
      <name val="Arial"/>
    </font>
    <font>
      <sz val="8.0"/>
      <color theme="1"/>
      <name val="Arial"/>
    </font>
    <font>
      <u/>
      <sz val="8.0"/>
      <color theme="1"/>
      <name val="Arial"/>
    </font>
    <font>
      <b/>
      <sz val="8.0"/>
      <color theme="1"/>
      <name val="Arial"/>
    </font>
    <font>
      <b/>
      <color theme="1"/>
      <name val="Times"/>
    </font>
    <font>
      <sz val="8.0"/>
      <name val="Arial"/>
    </font>
    <font>
      <sz val="11.0"/>
      <color theme="1"/>
      <name val="Twentieth Century"/>
    </font>
    <font>
      <b/>
      <sz val="11.0"/>
      <color theme="1"/>
      <name val="Twentieth Century"/>
    </font>
    <font>
      <b/>
      <sz val="11.0"/>
      <color rgb="FF0000FF"/>
      <name val="Twentieth Century"/>
    </font>
    <font>
      <b/>
      <sz val="11.0"/>
      <color rgb="FFFF0000"/>
      <name val="Twentieth Century"/>
    </font>
    <font>
      <b/>
      <u/>
      <sz val="11.0"/>
      <color rgb="FFFF0000"/>
      <name val="Twentieth Century"/>
    </font>
    <font>
      <b/>
      <sz val="12.0"/>
      <color theme="1"/>
      <name val="Twentieth Century"/>
    </font>
    <font>
      <b/>
      <u/>
      <sz val="11.0"/>
      <color theme="1"/>
      <name val="Twentieth Century"/>
    </font>
    <font>
      <b/>
      <sz val="10.0"/>
      <color theme="1"/>
      <name val="Twentieth Century"/>
    </font>
    <font>
      <sz val="10.0"/>
      <color theme="1"/>
      <name val="Twentieth Century"/>
    </font>
    <font>
      <sz val="9.0"/>
      <color theme="1"/>
      <name val="Arial"/>
    </font>
    <font>
      <sz val="9.0"/>
      <color theme="1"/>
      <name val="Twentieth Century"/>
    </font>
    <font>
      <sz val="4.0"/>
      <color theme="1"/>
      <name val="Twentieth Century"/>
    </font>
    <font>
      <sz val="4.0"/>
      <color theme="1"/>
      <name val="Arial"/>
    </font>
    <font>
      <sz val="10.0"/>
      <color theme="1"/>
      <name val="Arial"/>
    </font>
    <font>
      <b/>
      <sz val="9.0"/>
      <color theme="1"/>
      <name val="Twentieth Century"/>
    </font>
    <font>
      <i/>
      <sz val="11.0"/>
      <color rgb="FFFF0000"/>
      <name val="Twentieth Century"/>
    </font>
    <font>
      <i/>
      <sz val="11.0"/>
      <color rgb="FF0000FF"/>
      <name val="Twentieth Century"/>
    </font>
    <font>
      <b/>
      <u/>
      <sz val="11.0"/>
      <color theme="1"/>
      <name val="Twentieth Century"/>
    </font>
    <font>
      <b/>
      <u/>
      <sz val="11.0"/>
      <color theme="1"/>
      <name val="Twentieth Century"/>
    </font>
    <font>
      <b/>
      <u/>
      <sz val="11.0"/>
      <color theme="1"/>
      <name val="Twentieth Century"/>
    </font>
    <font>
      <i/>
      <sz val="11.0"/>
      <color theme="1"/>
      <name val="Twentieth Century"/>
    </font>
    <font>
      <b/>
      <u/>
      <sz val="11.0"/>
      <color theme="1"/>
      <name val="Twentieth Century"/>
    </font>
    <font>
      <b/>
      <u/>
      <sz val="11.0"/>
      <color theme="1"/>
      <name val="Twentieth Century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1" numFmtId="164" xfId="0" applyAlignment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readingOrder="0" shrinkToFit="0" vertical="bottom" wrapText="0"/>
    </xf>
    <xf borderId="0" fillId="0" fontId="4" numFmtId="0" xfId="0" applyAlignment="1" applyFont="1">
      <alignment vertical="bottom"/>
    </xf>
    <xf borderId="0" fillId="0" fontId="4" numFmtId="165" xfId="0" applyAlignment="1" applyFont="1" applyNumberFormat="1">
      <alignment horizontal="center" vertical="bottom"/>
    </xf>
    <xf borderId="0" fillId="0" fontId="1" numFmtId="165" xfId="0" applyAlignment="1" applyFont="1" applyNumberForma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shrinkToFit="0" vertical="bottom" wrapText="0"/>
    </xf>
    <xf borderId="1" fillId="2" fontId="8" numFmtId="1" xfId="0" applyAlignment="1" applyBorder="1" applyFill="1" applyFont="1" applyNumberFormat="1">
      <alignment horizontal="center" readingOrder="0" shrinkToFit="0" vertical="bottom" wrapText="0"/>
    </xf>
    <xf borderId="0" fillId="0" fontId="6" numFmtId="0" xfId="0" applyAlignment="1" applyFont="1">
      <alignment horizontal="left" shrinkToFit="0" vertical="center" wrapText="1"/>
    </xf>
    <xf borderId="1" fillId="2" fontId="8" numFmtId="0" xfId="0" applyAlignment="1" applyBorder="1" applyFont="1">
      <alignment horizontal="center" readingOrder="0" shrinkToFit="0" vertical="bottom" wrapText="0"/>
    </xf>
    <xf borderId="0" fillId="0" fontId="9" numFmtId="17" xfId="0" applyAlignment="1" applyFont="1" applyNumberFormat="1">
      <alignment shrinkToFit="0" vertical="bottom" wrapText="0"/>
    </xf>
    <xf borderId="1" fillId="2" fontId="8" numFmtId="9" xfId="0" applyAlignment="1" applyBorder="1" applyFont="1" applyNumberFormat="1">
      <alignment horizontal="center" readingOrder="0" shrinkToFit="0" vertical="bottom" wrapText="0"/>
    </xf>
    <xf borderId="1" fillId="2" fontId="8" numFmtId="166" xfId="0" applyAlignment="1" applyBorder="1" applyFont="1" applyNumberFormat="1">
      <alignment horizontal="center" readingOrder="0" shrinkToFit="0" vertical="bottom" wrapText="0"/>
    </xf>
    <xf borderId="1" fillId="2" fontId="9" numFmtId="1" xfId="0" applyAlignment="1" applyBorder="1" applyFont="1" applyNumberFormat="1">
      <alignment horizontal="center" shrinkToFit="0" vertical="bottom" wrapText="0"/>
    </xf>
    <xf borderId="1" fillId="2" fontId="8" numFmtId="166" xfId="0" applyAlignment="1" applyBorder="1" applyFont="1" applyNumberFormat="1">
      <alignment horizontal="center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horizontal="left" shrinkToFit="0" vertical="bottom" wrapText="0"/>
    </xf>
    <xf borderId="0" fillId="0" fontId="11" numFmtId="0" xfId="0" applyAlignment="1" applyFont="1">
      <alignment horizontal="center" shrinkToFit="0" vertical="bottom" wrapText="0"/>
    </xf>
    <xf borderId="0" fillId="0" fontId="12" numFmtId="165" xfId="0" applyAlignment="1" applyFont="1" applyNumberFormat="1">
      <alignment horizontal="right"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165" xfId="0" applyAlignment="1" applyFont="1" applyNumberFormat="1">
      <alignment horizontal="right" shrinkToFit="0" vertical="bottom" wrapText="0"/>
    </xf>
    <xf borderId="0" fillId="0" fontId="6" numFmtId="165" xfId="0" applyAlignment="1" applyFont="1" applyNumberFormat="1">
      <alignment horizontal="right" shrinkToFit="0" vertical="bottom" wrapText="0"/>
    </xf>
    <xf borderId="0" fillId="0" fontId="15" numFmtId="0" xfId="0" applyAlignment="1" applyFont="1">
      <alignment shrinkToFit="0" vertical="bottom" wrapText="0"/>
    </xf>
    <xf borderId="0" fillId="0" fontId="16" numFmtId="0" xfId="0" applyAlignment="1" applyFont="1">
      <alignment shrinkToFit="0" vertical="bottom" wrapText="0"/>
    </xf>
    <xf borderId="2" fillId="0" fontId="16" numFmtId="165" xfId="0" applyAlignment="1" applyBorder="1" applyFont="1" applyNumberFormat="1">
      <alignment horizontal="right" shrinkToFit="0" vertical="bottom" wrapText="0"/>
    </xf>
    <xf borderId="0" fillId="0" fontId="16" numFmtId="165" xfId="0" applyAlignment="1" applyFont="1" applyNumberFormat="1">
      <alignment horizontal="right" shrinkToFit="0" vertical="bottom" wrapText="0"/>
    </xf>
    <xf borderId="0" fillId="0" fontId="13" numFmtId="165" xfId="0" applyAlignment="1" applyFont="1" applyNumberFormat="1">
      <alignment horizontal="right" shrinkToFit="0" vertical="bottom" wrapText="0"/>
    </xf>
    <xf borderId="0" fillId="0" fontId="17" numFmtId="0" xfId="0" applyAlignment="1" applyFont="1">
      <alignment shrinkToFit="0" vertical="bottom" wrapText="0"/>
    </xf>
    <xf borderId="0" fillId="0" fontId="17" numFmtId="165" xfId="0" applyAlignment="1" applyFont="1" applyNumberFormat="1">
      <alignment horizontal="right" shrinkToFit="0" vertical="bottom" wrapText="0"/>
    </xf>
    <xf borderId="0" fillId="0" fontId="18" numFmtId="0" xfId="0" applyAlignment="1" applyFont="1">
      <alignment shrinkToFit="0" vertical="bottom" wrapText="0"/>
    </xf>
    <xf borderId="0" fillId="0" fontId="19" numFmtId="165" xfId="0" applyAlignment="1" applyFont="1" applyNumberFormat="1">
      <alignment horizontal="right" shrinkToFit="0" vertical="bottom" wrapText="0"/>
    </xf>
    <xf borderId="2" fillId="0" fontId="17" numFmtId="165" xfId="0" applyAlignment="1" applyBorder="1" applyFont="1" applyNumberFormat="1">
      <alignment horizontal="right" shrinkToFit="0" vertical="bottom" wrapText="0"/>
    </xf>
    <xf borderId="0" fillId="0" fontId="7" numFmtId="165" xfId="0" applyAlignment="1" applyFont="1" applyNumberFormat="1">
      <alignment horizontal="right" shrinkToFit="0" vertical="bottom" wrapText="0"/>
    </xf>
    <xf borderId="2" fillId="0" fontId="18" numFmtId="165" xfId="0" applyAlignment="1" applyBorder="1" applyFont="1" applyNumberFormat="1">
      <alignment horizontal="right" shrinkToFit="0" vertical="bottom" wrapText="0"/>
    </xf>
    <xf borderId="0" fillId="0" fontId="18" numFmtId="165" xfId="0" applyAlignment="1" applyFont="1" applyNumberFormat="1">
      <alignment horizontal="right" shrinkToFit="0" vertical="bottom" wrapText="0"/>
    </xf>
    <xf borderId="0" fillId="0" fontId="16" numFmtId="9" xfId="0" applyAlignment="1" applyFont="1" applyNumberFormat="1">
      <alignment shrinkToFit="0" vertical="bottom" wrapText="0"/>
    </xf>
    <xf borderId="0" fillId="0" fontId="15" numFmtId="165" xfId="0" applyAlignment="1" applyFont="1" applyNumberFormat="1">
      <alignment horizontal="right" shrinkToFit="0" vertical="bottom" wrapText="0"/>
    </xf>
    <xf borderId="3" fillId="0" fontId="13" numFmtId="165" xfId="0" applyAlignment="1" applyBorder="1" applyFont="1" applyNumberFormat="1">
      <alignment horizontal="right" shrinkToFit="0" vertical="bottom" wrapText="0"/>
    </xf>
    <xf borderId="0" fillId="0" fontId="16" numFmtId="0" xfId="0" applyAlignment="1" applyFont="1">
      <alignment horizontal="left" shrinkToFit="0" vertical="bottom" wrapText="0"/>
    </xf>
    <xf borderId="0" fillId="0" fontId="16" numFmtId="167" xfId="0" applyAlignment="1" applyFont="1" applyNumberFormat="1">
      <alignment horizontal="right" shrinkToFit="0" vertical="bottom" wrapText="0"/>
    </xf>
    <xf borderId="0" fillId="0" fontId="20" numFmtId="0" xfId="0" applyAlignment="1" applyFont="1">
      <alignment shrinkToFit="0" vertical="bottom" wrapText="0"/>
    </xf>
    <xf borderId="4" fillId="0" fontId="13" numFmtId="165" xfId="0" applyAlignment="1" applyBorder="1" applyFont="1" applyNumberFormat="1">
      <alignment horizontal="right" shrinkToFit="0" vertical="bottom" wrapText="0"/>
    </xf>
    <xf borderId="0" fillId="0" fontId="21" numFmtId="0" xfId="0" applyAlignment="1" applyFont="1">
      <alignment shrinkToFit="0" vertical="bottom" wrapText="0"/>
    </xf>
    <xf borderId="0" fillId="0" fontId="11" numFmtId="165" xfId="0" applyAlignment="1" applyFont="1" applyNumberFormat="1">
      <alignment horizontal="right" shrinkToFit="0" vertical="bottom" wrapText="0"/>
    </xf>
    <xf borderId="0" fillId="0" fontId="22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23" numFmtId="0" xfId="0" applyAlignment="1" applyFont="1">
      <alignment horizontal="right" shrinkToFit="0" vertical="bottom" wrapText="0"/>
    </xf>
    <xf borderId="0" fillId="0" fontId="16" numFmtId="0" xfId="0" applyAlignment="1" applyFont="1">
      <alignment shrinkToFit="0" vertical="top" wrapText="0"/>
    </xf>
    <xf borderId="0" fillId="0" fontId="16" numFmtId="0" xfId="0" applyAlignment="1" applyFont="1">
      <alignment shrinkToFit="0" vertical="top" wrapText="1"/>
    </xf>
    <xf borderId="0" fillId="0" fontId="16" numFmtId="0" xfId="0" applyAlignment="1" applyFont="1">
      <alignment shrinkToFit="0" vertical="bottom" wrapText="1"/>
    </xf>
    <xf borderId="2" fillId="0" fontId="14" numFmtId="165" xfId="0" applyAlignment="1" applyBorder="1" applyFont="1" applyNumberFormat="1">
      <alignment horizontal="right" shrinkToFit="0" vertical="bottom" wrapText="0"/>
    </xf>
    <xf borderId="0" fillId="0" fontId="20" numFmtId="0" xfId="0" applyAlignment="1" applyFont="1">
      <alignment shrinkToFit="0" vertical="bottom" wrapText="1"/>
    </xf>
    <xf borderId="0" fillId="0" fontId="13" numFmtId="168" xfId="0" applyAlignment="1" applyFont="1" applyNumberFormat="1">
      <alignment shrinkToFit="0" vertical="bottom" wrapText="0"/>
    </xf>
    <xf borderId="0" fillId="0" fontId="6" numFmtId="169" xfId="0" applyAlignment="1" applyFont="1" applyNumberFormat="1">
      <alignment shrinkToFit="0" vertical="bottom" wrapText="0"/>
    </xf>
    <xf borderId="0" fillId="0" fontId="24" numFmtId="17" xfId="0" applyAlignment="1" applyFont="1" applyNumberFormat="1">
      <alignment horizontal="center" shrinkToFit="0" vertical="bottom" wrapText="0"/>
    </xf>
    <xf borderId="0" fillId="0" fontId="25" numFmtId="0" xfId="0" applyAlignment="1" applyFont="1">
      <alignment horizontal="center" shrinkToFit="0" vertical="bottom" wrapText="0"/>
    </xf>
    <xf borderId="0" fillId="0" fontId="14" numFmtId="168" xfId="0" applyAlignment="1" applyFont="1" applyNumberFormat="1">
      <alignment shrinkToFit="0" vertical="bottom" wrapText="0"/>
    </xf>
    <xf borderId="0" fillId="0" fontId="6" numFmtId="170" xfId="0" applyAlignment="1" applyFont="1" applyNumberFormat="1">
      <alignment shrinkToFit="0" vertical="bottom" wrapText="0"/>
    </xf>
    <xf borderId="2" fillId="0" fontId="14" numFmtId="168" xfId="0" applyAlignment="1" applyBorder="1" applyFont="1" applyNumberFormat="1">
      <alignment shrinkToFit="0" vertical="bottom" wrapText="0"/>
    </xf>
    <xf borderId="0" fillId="0" fontId="7" numFmtId="171" xfId="0" applyAlignment="1" applyFont="1" applyNumberFormat="1">
      <alignment shrinkToFit="0" vertical="bottom" wrapText="0"/>
    </xf>
    <xf borderId="0" fillId="0" fontId="26" numFmtId="0" xfId="0" applyAlignment="1" applyFont="1">
      <alignment shrinkToFit="0" vertical="bottom" wrapText="0"/>
    </xf>
    <xf borderId="0" fillId="0" fontId="6" numFmtId="172" xfId="0" applyAlignment="1" applyFont="1" applyNumberFormat="1">
      <alignment shrinkToFit="0" vertical="bottom" wrapText="0"/>
    </xf>
    <xf borderId="2" fillId="0" fontId="6" numFmtId="170" xfId="0" applyAlignment="1" applyBorder="1" applyFont="1" applyNumberFormat="1">
      <alignment shrinkToFit="0" vertical="bottom" wrapText="0"/>
    </xf>
    <xf borderId="0" fillId="0" fontId="7" numFmtId="170" xfId="0" applyAlignment="1" applyFont="1" applyNumberFormat="1">
      <alignment shrinkToFit="0" vertical="bottom" wrapText="0"/>
    </xf>
    <xf borderId="0" fillId="0" fontId="6" numFmtId="9" xfId="0" applyAlignment="1" applyFont="1" applyNumberFormat="1">
      <alignment shrinkToFit="0" vertical="bottom" wrapText="0"/>
    </xf>
    <xf borderId="3" fillId="0" fontId="13" numFmtId="168" xfId="0" applyAlignment="1" applyBorder="1" applyFont="1" applyNumberFormat="1">
      <alignment shrinkToFit="0" vertical="bottom" wrapText="0"/>
    </xf>
    <xf borderId="0" fillId="0" fontId="27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2" fillId="0" fontId="13" numFmtId="168" xfId="0" applyAlignment="1" applyBorder="1" applyFont="1" applyNumberFormat="1">
      <alignment shrinkToFit="0" vertical="bottom" wrapText="0"/>
    </xf>
    <xf borderId="0" fillId="0" fontId="13" numFmtId="170" xfId="0" applyAlignment="1" applyFont="1" applyNumberFormat="1">
      <alignment shrinkToFit="0" vertical="bottom" wrapText="0"/>
    </xf>
    <xf borderId="0" fillId="0" fontId="14" numFmtId="170" xfId="0" applyAlignment="1" applyFont="1" applyNumberFormat="1">
      <alignment shrinkToFit="0" vertical="bottom" wrapText="0"/>
    </xf>
    <xf borderId="5" fillId="0" fontId="13" numFmtId="168" xfId="0" applyAlignment="1" applyBorder="1" applyFont="1" applyNumberFormat="1">
      <alignment shrinkToFit="0" vertical="bottom" wrapText="0"/>
    </xf>
    <xf borderId="0" fillId="0" fontId="13" numFmtId="169" xfId="0" applyAlignment="1" applyFont="1" applyNumberFormat="1">
      <alignment shrinkToFit="0" vertical="bottom" wrapText="0"/>
    </xf>
    <xf borderId="0" fillId="0" fontId="7" numFmtId="0" xfId="0" applyAlignment="1" applyFont="1">
      <alignment horizontal="right" shrinkToFit="0" vertical="bottom" wrapText="0"/>
    </xf>
    <xf borderId="2" fillId="0" fontId="13" numFmtId="170" xfId="0" applyAlignment="1" applyBorder="1" applyFont="1" applyNumberFormat="1">
      <alignment shrinkToFit="0" vertical="bottom" wrapText="0"/>
    </xf>
    <xf borderId="5" fillId="0" fontId="13" numFmtId="170" xfId="0" applyAlignment="1" applyBorder="1" applyFont="1" applyNumberFormat="1">
      <alignment shrinkToFit="0" vertical="bottom" wrapText="0"/>
    </xf>
    <xf borderId="3" fillId="0" fontId="13" numFmtId="170" xfId="0" applyAlignment="1" applyBorder="1" applyFont="1" applyNumberFormat="1">
      <alignment shrinkToFit="0" vertical="bottom" wrapText="0"/>
    </xf>
    <xf borderId="0" fillId="0" fontId="7" numFmtId="0" xfId="0" applyAlignment="1" applyFont="1">
      <alignment shrinkToFit="0" vertical="top" wrapText="0"/>
    </xf>
    <xf borderId="0" fillId="0" fontId="7" numFmtId="0" xfId="0" applyAlignment="1" applyFont="1">
      <alignment shrinkToFit="0" vertical="top" wrapText="1"/>
    </xf>
    <xf borderId="0" fillId="0" fontId="7" numFmtId="169" xfId="0" applyAlignment="1" applyFont="1" applyNumberFormat="1">
      <alignment shrinkToFit="0" vertical="bottom" wrapText="0"/>
    </xf>
    <xf borderId="0" fillId="0" fontId="7" numFmtId="0" xfId="0" applyAlignment="1" applyFont="1">
      <alignment shrinkToFit="0" vertical="bottom" wrapText="1"/>
    </xf>
    <xf borderId="2" fillId="0" fontId="6" numFmtId="169" xfId="0" applyAlignment="1" applyBorder="1" applyFont="1" applyNumberFormat="1">
      <alignment shrinkToFit="0" vertical="bottom" wrapText="0"/>
    </xf>
    <xf borderId="2" fillId="0" fontId="7" numFmtId="169" xfId="0" applyAlignment="1" applyBorder="1" applyFont="1" applyNumberFormat="1">
      <alignment shrinkToFit="0" vertical="bottom" wrapText="0"/>
    </xf>
    <xf borderId="0" fillId="0" fontId="7" numFmtId="168" xfId="0" applyAlignment="1" applyFont="1" applyNumberFormat="1">
      <alignment shrinkToFit="0" vertical="bottom" wrapText="0"/>
    </xf>
    <xf borderId="0" fillId="0" fontId="28" numFmtId="165" xfId="0" applyAlignment="1" applyFont="1" applyNumberFormat="1">
      <alignment horizontal="center" shrinkToFit="0" vertical="bottom" wrapText="0"/>
    </xf>
    <xf borderId="0" fillId="0" fontId="29" numFmtId="0" xfId="0" applyFont="1"/>
    <xf borderId="0" fillId="0" fontId="29" numFmtId="165" xfId="0" applyFont="1" applyNumberFormat="1"/>
    <xf borderId="2" fillId="0" fontId="13" numFmtId="165" xfId="0" applyAlignment="1" applyBorder="1" applyFont="1" applyNumberForma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25.71"/>
    <col customWidth="1" min="3" max="18" width="9.14"/>
    <col customWidth="1" min="19" max="26" width="8.0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2" t="s">
        <v>0</v>
      </c>
      <c r="B2" s="3"/>
      <c r="C2" s="4">
        <f>IF(Parameters!C2=1,0,IF(Parameters!C2=2,0.025,0.05))</f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1.25" customHeight="1">
      <c r="A3" s="2" t="s">
        <v>1</v>
      </c>
      <c r="B3" s="3"/>
      <c r="C3" s="5">
        <v>0.05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2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1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6" t="s">
        <v>3</v>
      </c>
      <c r="C7" s="7">
        <v>3550000.0</v>
      </c>
      <c r="D7" s="7">
        <v>5900000.0</v>
      </c>
      <c r="E7" s="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6" t="s">
        <v>4</v>
      </c>
      <c r="C8" s="7">
        <v>5900000.0</v>
      </c>
      <c r="D8" s="7">
        <v>9000000.0</v>
      </c>
      <c r="E8" s="8"/>
      <c r="F8" s="1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1"/>
      <c r="C9" s="8"/>
      <c r="D9" s="8"/>
      <c r="E9" s="8"/>
      <c r="F9" s="1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1" t="s">
        <v>5</v>
      </c>
      <c r="C10" s="3">
        <v>0.64</v>
      </c>
      <c r="D10" s="3">
        <v>0.71</v>
      </c>
      <c r="E10" s="3">
        <v>0.69</v>
      </c>
      <c r="F10" s="1"/>
      <c r="G10" s="5">
        <v>0.37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1"/>
      <c r="C11" s="1"/>
      <c r="D11" s="1"/>
      <c r="E11" s="1"/>
      <c r="F11" s="1"/>
      <c r="G11" s="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0" t="s">
        <v>6</v>
      </c>
      <c r="C12" s="3">
        <v>0.053</v>
      </c>
      <c r="D12" s="3">
        <v>0.053</v>
      </c>
      <c r="E12" s="3">
        <v>0.053</v>
      </c>
      <c r="F12" s="1"/>
      <c r="G12" s="4">
        <f>IF(Parameters!$C$18&lt;=$C$8,C12,IF(AND($D$7&gt;=Parameters!$C$18,Parameters!$C$18&lt;=$D$8),D12,E12))</f>
        <v>0.053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0" t="s">
        <v>7</v>
      </c>
      <c r="C13" s="3">
        <v>0.003</v>
      </c>
      <c r="D13" s="3">
        <v>0.003</v>
      </c>
      <c r="E13" s="3">
        <v>0.003</v>
      </c>
      <c r="F13" s="1"/>
      <c r="G13" s="4">
        <f>IF(Parameters!$C$18&lt;=$C$8,C13,IF(AND($D$7&gt;=Parameters!$C$18,Parameters!$C$18&lt;=$D$8),D13,E13))</f>
        <v>0.003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0" t="s">
        <v>8</v>
      </c>
      <c r="C14" s="3">
        <v>0.015</v>
      </c>
      <c r="D14" s="3">
        <v>0.015</v>
      </c>
      <c r="E14" s="3">
        <v>0.015</v>
      </c>
      <c r="F14" s="1"/>
      <c r="G14" s="4">
        <f>IF(Parameters!$C$18&lt;=$C$8,C14,IF(AND($D$7&gt;=Parameters!$C$18,Parameters!$C$18&lt;=$D$8),D14,E14))</f>
        <v>0.015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0" t="s">
        <v>9</v>
      </c>
      <c r="C15" s="3">
        <v>0.0</v>
      </c>
      <c r="D15" s="3">
        <v>0.0</v>
      </c>
      <c r="E15" s="3">
        <v>0.0</v>
      </c>
      <c r="F15" s="1"/>
      <c r="G15" s="4">
        <f>IF(Parameters!$C$18&lt;=$C$8,C15,IF(AND($D$7&gt;=Parameters!$C$18,Parameters!$C$18&lt;=$D$8),D15,E15))</f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0" t="s">
        <v>10</v>
      </c>
      <c r="C16" s="3">
        <v>0.006</v>
      </c>
      <c r="D16" s="3">
        <v>0.006</v>
      </c>
      <c r="E16" s="3">
        <v>0.006</v>
      </c>
      <c r="F16" s="1"/>
      <c r="G16" s="4">
        <f>IF(Parameters!$C$18&lt;=$C$8,C16,IF(AND($D$7&gt;=Parameters!$C$18,Parameters!$C$18&lt;=$D$8),D16,E16))</f>
        <v>0.006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0" t="s">
        <v>11</v>
      </c>
      <c r="C17" s="3">
        <v>0.007</v>
      </c>
      <c r="D17" s="3">
        <v>0.007</v>
      </c>
      <c r="E17" s="3">
        <v>0.007</v>
      </c>
      <c r="F17" s="1"/>
      <c r="G17" s="4">
        <f>IF(Parameters!$C$18&lt;=$C$8,C17,IF(AND($D$7&gt;=Parameters!$C$18,Parameters!$C$18&lt;=$D$8),D17,E17))</f>
        <v>0.007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0" t="s">
        <v>12</v>
      </c>
      <c r="C18" s="3">
        <v>0.0</v>
      </c>
      <c r="D18" s="3">
        <v>0.0</v>
      </c>
      <c r="E18" s="3">
        <v>0.0</v>
      </c>
      <c r="F18" s="1"/>
      <c r="G18" s="4">
        <f>IF(Parameters!$C$18&lt;=$C$8,C18,IF(AND($D$7&gt;=Parameters!$C$18,Parameters!$C$18&lt;=$D$8),D18,E18))</f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0" t="s">
        <v>13</v>
      </c>
      <c r="C19" s="3">
        <v>0.034</v>
      </c>
      <c r="D19" s="3">
        <v>0.034</v>
      </c>
      <c r="E19" s="3">
        <v>0.034</v>
      </c>
      <c r="F19" s="1"/>
      <c r="G19" s="4">
        <f>IF(Parameters!$C$18&lt;=$C$8,C19,IF(AND($D$7&gt;=Parameters!$C$18,Parameters!$C$18&lt;=$D$8),D19,E19))</f>
        <v>0.034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0" t="s">
        <v>14</v>
      </c>
      <c r="C20" s="3">
        <v>0.02</v>
      </c>
      <c r="D20" s="3">
        <v>0.02</v>
      </c>
      <c r="E20" s="3">
        <v>0.02</v>
      </c>
      <c r="F20" s="1"/>
      <c r="G20" s="4">
        <f>IF(Parameters!$C$18&lt;=$C$8,C20,IF(AND($D$7&gt;=Parameters!$C$18,Parameters!$C$18&lt;=$D$8),D20,E20))</f>
        <v>0.02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0" t="s">
        <v>15</v>
      </c>
      <c r="C21" s="3">
        <v>0.008</v>
      </c>
      <c r="D21" s="3">
        <v>0.008</v>
      </c>
      <c r="E21" s="3">
        <v>0.008</v>
      </c>
      <c r="F21" s="1"/>
      <c r="G21" s="4">
        <f>IF(Parameters!$C$18&lt;=$C$8,C21,IF(AND($D$7&gt;=Parameters!$C$18,Parameters!$C$18&lt;=$D$8),D21,E21))</f>
        <v>0.008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0" t="s">
        <v>16</v>
      </c>
      <c r="C22" s="3">
        <v>0.005</v>
      </c>
      <c r="D22" s="3">
        <v>0.005</v>
      </c>
      <c r="E22" s="3">
        <v>0.005</v>
      </c>
      <c r="F22" s="1"/>
      <c r="G22" s="4">
        <f>IF(Parameters!$C$18&lt;=$C$8,C22,IF(AND($D$7&gt;=Parameters!$C$18,Parameters!$C$18&lt;=$D$8),D22,E22))</f>
        <v>0.005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0" t="s">
        <v>17</v>
      </c>
      <c r="C23" s="3">
        <v>0.003</v>
      </c>
      <c r="D23" s="3">
        <v>0.003</v>
      </c>
      <c r="E23" s="3">
        <v>0.003</v>
      </c>
      <c r="F23" s="1"/>
      <c r="G23" s="4">
        <f>IF(Parameters!$C$18&lt;=$C$8,C23,IF(AND($D$7&gt;=Parameters!$C$18,Parameters!$C$18&lt;=$D$8),D23,E23))</f>
        <v>0.003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0" t="s">
        <v>18</v>
      </c>
      <c r="C24" s="3">
        <v>0.006</v>
      </c>
      <c r="D24" s="3">
        <v>0.006</v>
      </c>
      <c r="E24" s="3">
        <v>0.006</v>
      </c>
      <c r="F24" s="1"/>
      <c r="G24" s="4">
        <f>IF(Parameters!$C$18&lt;=$C$8,C24,IF(AND($D$7&gt;=Parameters!$C$18,Parameters!$C$18&lt;=$D$8),D24,E24))</f>
        <v>0.006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0" t="s">
        <v>19</v>
      </c>
      <c r="C25" s="3">
        <v>0.0</v>
      </c>
      <c r="D25" s="3">
        <v>0.0</v>
      </c>
      <c r="E25" s="3">
        <v>0.0</v>
      </c>
      <c r="F25" s="1"/>
      <c r="G25" s="4">
        <f>IF(Parameters!$C$18&lt;=$C$8,C25,IF(AND($D$7&gt;=Parameters!$C$18,Parameters!$C$18&lt;=$D$8),D25,E25))</f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0" t="s">
        <v>20</v>
      </c>
      <c r="C26" s="3">
        <v>0.001</v>
      </c>
      <c r="D26" s="3">
        <v>0.001</v>
      </c>
      <c r="E26" s="3">
        <v>0.001</v>
      </c>
      <c r="F26" s="1"/>
      <c r="G26" s="4">
        <f>IF(Parameters!$C$18&lt;=$C$8,C26,IF(AND($D$7&gt;=Parameters!$C$18,Parameters!$C$18&lt;=$D$8),D26,E26))</f>
        <v>0.001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0" t="s">
        <v>21</v>
      </c>
      <c r="C27" s="3">
        <v>0.001</v>
      </c>
      <c r="D27" s="3">
        <v>0.001</v>
      </c>
      <c r="E27" s="3">
        <v>0.001</v>
      </c>
      <c r="F27" s="1"/>
      <c r="G27" s="4">
        <f>IF(Parameters!$C$18&lt;=$C$8,C27,IF(AND($D$7&gt;=Parameters!$C$18,Parameters!$C$18&lt;=$D$8),D27,E27))</f>
        <v>0.001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0" t="s">
        <v>22</v>
      </c>
      <c r="C28" s="3">
        <v>0.001</v>
      </c>
      <c r="D28" s="3">
        <v>0.001</v>
      </c>
      <c r="E28" s="3">
        <v>0.001</v>
      </c>
      <c r="F28" s="1"/>
      <c r="G28" s="4">
        <f>IF(Parameters!$C$18&lt;=$C$8,C28,IF(AND($D$7&gt;=Parameters!$C$18,Parameters!$C$18&lt;=$D$8),D28,E28))</f>
        <v>0.001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0" t="s">
        <v>23</v>
      </c>
      <c r="C29" s="3">
        <v>0.001</v>
      </c>
      <c r="D29" s="3">
        <v>0.001</v>
      </c>
      <c r="E29" s="3">
        <v>0.001</v>
      </c>
      <c r="F29" s="1"/>
      <c r="G29" s="4">
        <f>IF(Parameters!$C$18&lt;=$C$8,C29,IF(AND($D$7&gt;=Parameters!$C$18,Parameters!$C$18&lt;=$D$8),D29,E29))</f>
        <v>0.001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0" t="s">
        <v>24</v>
      </c>
      <c r="C30" s="3">
        <v>0.0</v>
      </c>
      <c r="D30" s="3">
        <v>0.0</v>
      </c>
      <c r="E30" s="3">
        <v>0.0</v>
      </c>
      <c r="F30" s="1"/>
      <c r="G30" s="4">
        <f>IF(Parameters!$C$18&lt;=$C$8,C30,IF(AND($D$7&gt;=Parameters!$C$18,Parameters!$C$18&lt;=$D$8),D30,E30))</f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0" t="s">
        <v>25</v>
      </c>
      <c r="C31" s="3">
        <v>0.012</v>
      </c>
      <c r="D31" s="3">
        <v>0.012</v>
      </c>
      <c r="E31" s="3">
        <v>0.012</v>
      </c>
      <c r="F31" s="1"/>
      <c r="G31" s="4">
        <f>IF(Parameters!$C$18&lt;=$C$8,C31,IF(AND($D$7&gt;=Parameters!$C$18,Parameters!$C$18&lt;=$D$8),D31,E31))</f>
        <v>0.012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0" t="s">
        <v>26</v>
      </c>
      <c r="C32" s="3">
        <v>0.08</v>
      </c>
      <c r="D32" s="3">
        <v>0.06</v>
      </c>
      <c r="E32" s="3">
        <v>0.06</v>
      </c>
      <c r="F32" s="1"/>
      <c r="G32" s="4">
        <f>IF(Parameters!$C$18&lt;=$C$8,C32,IF(AND($D$7&gt;=Parameters!$C$18,Parameters!$C$18&lt;=$D$8),D32,E32))</f>
        <v>0.08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0" t="s">
        <v>27</v>
      </c>
      <c r="C33" s="3">
        <v>0.01</v>
      </c>
      <c r="D33" s="3">
        <v>0.005</v>
      </c>
      <c r="E33" s="3">
        <v>0.005</v>
      </c>
      <c r="F33" s="1"/>
      <c r="G33" s="4">
        <f>IF(Parameters!$C$18&lt;=$C$8,C33,IF(AND($D$7&gt;=Parameters!$C$18,Parameters!$C$18&lt;=$D$8),D33,E33))</f>
        <v>0.01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36.71"/>
    <col customWidth="1" min="3" max="3" width="30.71"/>
    <col customWidth="1" min="4" max="11" width="9.14"/>
    <col customWidth="1" min="12" max="26" width="8.0"/>
  </cols>
  <sheetData>
    <row r="1" ht="14.25" customHeight="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4.25" customHeight="1">
      <c r="A2" s="11"/>
      <c r="B2" s="12" t="s">
        <v>28</v>
      </c>
      <c r="C2" s="13">
        <v>1.0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4.5" customHeight="1">
      <c r="A3" s="11"/>
      <c r="B3" s="14" t="s">
        <v>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11"/>
      <c r="B6" s="12" t="s">
        <v>30</v>
      </c>
      <c r="C6" s="15" t="s">
        <v>31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4.5" customHeight="1">
      <c r="A7" s="11"/>
      <c r="B7" s="12"/>
      <c r="C7" s="16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11"/>
      <c r="B8" s="12" t="s">
        <v>32</v>
      </c>
      <c r="C8" s="17">
        <v>0.15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4.5" customHeight="1">
      <c r="A9" s="11"/>
      <c r="B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11"/>
      <c r="B10" s="12" t="s">
        <v>33</v>
      </c>
      <c r="C10" s="18">
        <v>48000.0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4.5" customHeight="1">
      <c r="A11" s="11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11"/>
      <c r="B12" s="12" t="s">
        <v>34</v>
      </c>
      <c r="C12" s="18">
        <v>330000.0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4.5" customHeight="1">
      <c r="A13" s="11"/>
      <c r="B13" s="12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11"/>
      <c r="B14" s="12" t="s">
        <v>35</v>
      </c>
      <c r="C14" s="19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4.5" customHeight="1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1"/>
      <c r="B16" s="12" t="s">
        <v>36</v>
      </c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4.5" customHeight="1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4.25" customHeight="1">
      <c r="A18" s="11"/>
      <c r="B18" s="12" t="s">
        <v>37</v>
      </c>
      <c r="C18" s="18">
        <v>6000.0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A19" s="11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1"/>
      <c r="B21" s="21" t="s">
        <v>38</v>
      </c>
      <c r="C21" s="11"/>
      <c r="D21" s="21" t="s">
        <v>39</v>
      </c>
      <c r="E21" s="11"/>
      <c r="F21" s="11"/>
      <c r="G21" s="11"/>
      <c r="H21" s="11"/>
      <c r="I21" s="11"/>
      <c r="J21" s="11"/>
      <c r="K21" s="21" t="s">
        <v>40</v>
      </c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4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4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32.14"/>
    <col customWidth="1" min="3" max="3" width="10.71"/>
    <col customWidth="1" min="4" max="4" width="11.57"/>
    <col customWidth="1" min="5" max="5" width="11.29"/>
    <col customWidth="1" min="6" max="8" width="10.57"/>
    <col customWidth="1" min="9" max="9" width="12.57"/>
    <col customWidth="1" min="10" max="15" width="11.0"/>
    <col customWidth="1" min="16" max="16" width="3.86"/>
    <col customWidth="1" min="17" max="17" width="11.29"/>
    <col customWidth="1" min="18" max="26" width="8.0"/>
  </cols>
  <sheetData>
    <row r="1" ht="15.75" customHeight="1">
      <c r="A1" s="22" t="str">
        <f>'P&amp;L Statement'!I1</f>
        <v>2620 Barley Downs Circle, Cumming, GA, 30040</v>
      </c>
      <c r="B1" s="11"/>
      <c r="C1" s="11"/>
      <c r="D1" s="11"/>
      <c r="E1" s="11"/>
      <c r="F1" s="11"/>
      <c r="G1" s="11"/>
      <c r="H1" s="11"/>
      <c r="I1" s="23" t="str">
        <f>'P&amp;L Statement'!I2</f>
        <v>Projected Profit &amp; Loss Statement - Year 1</v>
      </c>
      <c r="J1" s="11"/>
      <c r="K1" s="11"/>
      <c r="L1" s="11"/>
      <c r="M1" s="11"/>
      <c r="N1" s="11"/>
      <c r="O1" s="11"/>
      <c r="P1" s="11"/>
      <c r="Q1" s="11"/>
    </row>
    <row r="2" ht="14.25" customHeight="1">
      <c r="A2" s="11" t="str">
        <f>'P&amp;L Statement'!A4</f>
        <v/>
      </c>
      <c r="B2" s="11" t="str">
        <f>'P&amp;L Statement'!B4</f>
        <v/>
      </c>
      <c r="C2" s="11" t="str">
        <f>'P&amp;L Statement'!C4</f>
        <v/>
      </c>
      <c r="D2" s="24" t="str">
        <f>'P&amp;L Statement'!D4</f>
        <v>Month 1</v>
      </c>
      <c r="E2" s="24" t="str">
        <f>'P&amp;L Statement'!E4</f>
        <v>Month 2</v>
      </c>
      <c r="F2" s="24" t="str">
        <f>'P&amp;L Statement'!F4</f>
        <v>Month 3</v>
      </c>
      <c r="G2" s="24" t="str">
        <f>'P&amp;L Statement'!G4</f>
        <v>Month 4</v>
      </c>
      <c r="H2" s="24" t="str">
        <f>'P&amp;L Statement'!H4</f>
        <v>Month 5</v>
      </c>
      <c r="I2" s="24" t="str">
        <f>'P&amp;L Statement'!I4</f>
        <v>Month 6</v>
      </c>
      <c r="J2" s="24" t="str">
        <f>'P&amp;L Statement'!J4</f>
        <v>Month 7</v>
      </c>
      <c r="K2" s="24" t="str">
        <f>'P&amp;L Statement'!K4</f>
        <v>Month 8</v>
      </c>
      <c r="L2" s="24" t="str">
        <f>'P&amp;L Statement'!L4</f>
        <v>Month 9</v>
      </c>
      <c r="M2" s="24" t="str">
        <f>'P&amp;L Statement'!M4</f>
        <v>Month 10</v>
      </c>
      <c r="N2" s="24" t="str">
        <f>'P&amp;L Statement'!N4</f>
        <v>Month 11</v>
      </c>
      <c r="O2" s="24" t="str">
        <f>'P&amp;L Statement'!O4</f>
        <v>Month 12</v>
      </c>
      <c r="P2" s="24"/>
      <c r="Q2" s="24" t="str">
        <f>'P&amp;L Statement'!Q4</f>
        <v>TOTAL</v>
      </c>
    </row>
    <row r="3" ht="14.25" customHeight="1">
      <c r="A3" s="25" t="str">
        <f>'P&amp;L Statement'!A6</f>
        <v>Sales</v>
      </c>
      <c r="B3" s="11"/>
      <c r="C3" s="11" t="str">
        <f>'P&amp;L Statement'!C6</f>
        <v/>
      </c>
      <c r="D3" s="26">
        <f>'P&amp;L Statement'!D6</f>
        <v>6000</v>
      </c>
      <c r="E3" s="26">
        <f>'P&amp;L Statement'!E6</f>
        <v>6000</v>
      </c>
      <c r="F3" s="26">
        <f>'P&amp;L Statement'!F6</f>
        <v>6000</v>
      </c>
      <c r="G3" s="26">
        <f>'P&amp;L Statement'!G6</f>
        <v>6000</v>
      </c>
      <c r="H3" s="26">
        <f>'P&amp;L Statement'!H6</f>
        <v>6000</v>
      </c>
      <c r="I3" s="26">
        <f>'P&amp;L Statement'!I6</f>
        <v>6000</v>
      </c>
      <c r="J3" s="26">
        <f>'P&amp;L Statement'!J6</f>
        <v>6000</v>
      </c>
      <c r="K3" s="26">
        <f>'P&amp;L Statement'!K6</f>
        <v>6000</v>
      </c>
      <c r="L3" s="26">
        <f>'P&amp;L Statement'!L6</f>
        <v>6000</v>
      </c>
      <c r="M3" s="26">
        <f>'P&amp;L Statement'!M6</f>
        <v>6000</v>
      </c>
      <c r="N3" s="26">
        <f>'P&amp;L Statement'!N6</f>
        <v>6000</v>
      </c>
      <c r="O3" s="26">
        <f>'P&amp;L Statement'!O6</f>
        <v>6000</v>
      </c>
      <c r="P3" s="27"/>
      <c r="Q3" s="26">
        <f>'P&amp;L Statement'!Q6</f>
        <v>72000</v>
      </c>
    </row>
    <row r="4" ht="12.0" customHeight="1">
      <c r="A4" s="28"/>
      <c r="B4" s="29" t="str">
        <f>'P&amp;L Statement'!A7</f>
        <v>Cost of Goods</v>
      </c>
      <c r="C4" s="29" t="str">
        <f>'P&amp;L Statement'!C7</f>
        <v/>
      </c>
      <c r="D4" s="30">
        <f>'P&amp;L Statement'!D7</f>
        <v>2220</v>
      </c>
      <c r="E4" s="30">
        <f>'P&amp;L Statement'!E7</f>
        <v>2220</v>
      </c>
      <c r="F4" s="30">
        <f>'P&amp;L Statement'!F7</f>
        <v>2220</v>
      </c>
      <c r="G4" s="30">
        <f>'P&amp;L Statement'!G7</f>
        <v>2220</v>
      </c>
      <c r="H4" s="30">
        <f>'P&amp;L Statement'!H7</f>
        <v>2220</v>
      </c>
      <c r="I4" s="30">
        <f>'P&amp;L Statement'!I7</f>
        <v>2220</v>
      </c>
      <c r="J4" s="30">
        <f>'P&amp;L Statement'!J7</f>
        <v>2220</v>
      </c>
      <c r="K4" s="30">
        <f>'P&amp;L Statement'!K7</f>
        <v>2220</v>
      </c>
      <c r="L4" s="30">
        <f>'P&amp;L Statement'!L7</f>
        <v>2220</v>
      </c>
      <c r="M4" s="30">
        <f>'P&amp;L Statement'!M7</f>
        <v>2220</v>
      </c>
      <c r="N4" s="30">
        <f>'P&amp;L Statement'!N7</f>
        <v>2220</v>
      </c>
      <c r="O4" s="30">
        <f>'P&amp;L Statement'!O7</f>
        <v>2220</v>
      </c>
      <c r="P4" s="31"/>
      <c r="Q4" s="30">
        <f>'P&amp;L Statement'!Q7</f>
        <v>26640</v>
      </c>
      <c r="R4" s="28"/>
      <c r="S4" s="28"/>
      <c r="T4" s="28"/>
      <c r="U4" s="28"/>
      <c r="V4" s="28"/>
      <c r="W4" s="28"/>
      <c r="X4" s="28"/>
      <c r="Y4" s="28"/>
      <c r="Z4" s="28"/>
    </row>
    <row r="5" ht="14.25" customHeight="1">
      <c r="A5" s="25" t="str">
        <f>'P&amp;L Statement'!A8</f>
        <v>Gross Profit</v>
      </c>
      <c r="B5" s="11"/>
      <c r="C5" s="11" t="str">
        <f>'P&amp;L Statement'!C8</f>
        <v/>
      </c>
      <c r="D5" s="32">
        <f>'P&amp;L Statement'!D8</f>
        <v>3780</v>
      </c>
      <c r="E5" s="32">
        <f>'P&amp;L Statement'!E8</f>
        <v>3780</v>
      </c>
      <c r="F5" s="32">
        <f>'P&amp;L Statement'!F8</f>
        <v>3780</v>
      </c>
      <c r="G5" s="32">
        <f>'P&amp;L Statement'!G8</f>
        <v>3780</v>
      </c>
      <c r="H5" s="32">
        <f>'P&amp;L Statement'!H8</f>
        <v>3780</v>
      </c>
      <c r="I5" s="32">
        <f>'P&amp;L Statement'!I8</f>
        <v>3780</v>
      </c>
      <c r="J5" s="32">
        <f>'P&amp;L Statement'!J8</f>
        <v>3780</v>
      </c>
      <c r="K5" s="32">
        <f>'P&amp;L Statement'!K8</f>
        <v>3780</v>
      </c>
      <c r="L5" s="32">
        <f>'P&amp;L Statement'!L8</f>
        <v>3780</v>
      </c>
      <c r="M5" s="32">
        <f>'P&amp;L Statement'!M8</f>
        <v>3780</v>
      </c>
      <c r="N5" s="32">
        <f>'P&amp;L Statement'!N8</f>
        <v>3780</v>
      </c>
      <c r="O5" s="32">
        <f>'P&amp;L Statement'!O8</f>
        <v>3780</v>
      </c>
      <c r="P5" s="27"/>
      <c r="Q5" s="32">
        <f>'P&amp;L Statement'!Q8</f>
        <v>45360</v>
      </c>
    </row>
    <row r="6" ht="6.75" customHeight="1">
      <c r="A6" s="33"/>
      <c r="B6" s="33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5"/>
      <c r="S6" s="35"/>
      <c r="T6" s="35"/>
      <c r="U6" s="35"/>
      <c r="V6" s="35"/>
      <c r="W6" s="35"/>
      <c r="X6" s="35"/>
      <c r="Y6" s="35"/>
      <c r="Z6" s="35"/>
    </row>
    <row r="7" ht="12.0" customHeight="1">
      <c r="A7" s="29"/>
      <c r="B7" s="29" t="s">
        <v>41</v>
      </c>
      <c r="C7" s="29" t="str">
        <f>'P&amp;L Statement'!C16</f>
        <v/>
      </c>
      <c r="D7" s="31">
        <f>'P&amp;L Statement'!D16</f>
        <v>426</v>
      </c>
      <c r="E7" s="31">
        <f>'P&amp;L Statement'!E16</f>
        <v>426</v>
      </c>
      <c r="F7" s="31">
        <f>'P&amp;L Statement'!F16</f>
        <v>426</v>
      </c>
      <c r="G7" s="31">
        <f>'P&amp;L Statement'!G16</f>
        <v>426</v>
      </c>
      <c r="H7" s="31">
        <f>'P&amp;L Statement'!H16</f>
        <v>426</v>
      </c>
      <c r="I7" s="31">
        <f>'P&amp;L Statement'!I16</f>
        <v>426</v>
      </c>
      <c r="J7" s="31">
        <f>'P&amp;L Statement'!J16</f>
        <v>426</v>
      </c>
      <c r="K7" s="31">
        <f>'P&amp;L Statement'!K16</f>
        <v>426</v>
      </c>
      <c r="L7" s="31">
        <f>'P&amp;L Statement'!L16</f>
        <v>426</v>
      </c>
      <c r="M7" s="31">
        <f>'P&amp;L Statement'!M16</f>
        <v>426</v>
      </c>
      <c r="N7" s="31">
        <f>'P&amp;L Statement'!N16</f>
        <v>426</v>
      </c>
      <c r="O7" s="31">
        <f>'P&amp;L Statement'!O16</f>
        <v>426</v>
      </c>
      <c r="P7" s="31"/>
      <c r="Q7" s="31">
        <f>'P&amp;L Statement'!Q16</f>
        <v>5112</v>
      </c>
      <c r="R7" s="28"/>
      <c r="S7" s="28"/>
      <c r="T7" s="28"/>
      <c r="U7" s="28"/>
      <c r="V7" s="28"/>
      <c r="W7" s="28"/>
      <c r="X7" s="28"/>
      <c r="Y7" s="28"/>
      <c r="Z7" s="28"/>
    </row>
    <row r="8" ht="12.0" customHeight="1">
      <c r="A8" s="29"/>
      <c r="B8" s="29" t="s">
        <v>42</v>
      </c>
      <c r="C8" s="29" t="str">
        <f>'P&amp;L Statement'!C23</f>
        <v/>
      </c>
      <c r="D8" s="31">
        <f>'P&amp;L Statement'!D23</f>
        <v>78</v>
      </c>
      <c r="E8" s="31">
        <f>'P&amp;L Statement'!E23</f>
        <v>78</v>
      </c>
      <c r="F8" s="31">
        <f>'P&amp;L Statement'!F23</f>
        <v>78</v>
      </c>
      <c r="G8" s="31">
        <f>'P&amp;L Statement'!G23</f>
        <v>78</v>
      </c>
      <c r="H8" s="31">
        <f>'P&amp;L Statement'!H23</f>
        <v>78</v>
      </c>
      <c r="I8" s="31">
        <f>'P&amp;L Statement'!I23</f>
        <v>78</v>
      </c>
      <c r="J8" s="31">
        <f>'P&amp;L Statement'!J23</f>
        <v>78</v>
      </c>
      <c r="K8" s="31">
        <f>'P&amp;L Statement'!K23</f>
        <v>78</v>
      </c>
      <c r="L8" s="31">
        <f>'P&amp;L Statement'!L23</f>
        <v>78</v>
      </c>
      <c r="M8" s="31">
        <f>'P&amp;L Statement'!M23</f>
        <v>78</v>
      </c>
      <c r="N8" s="31">
        <f>'P&amp;L Statement'!N23</f>
        <v>78</v>
      </c>
      <c r="O8" s="31">
        <f>'P&amp;L Statement'!O23</f>
        <v>78</v>
      </c>
      <c r="P8" s="31"/>
      <c r="Q8" s="31">
        <f>'P&amp;L Statement'!Q23</f>
        <v>936</v>
      </c>
      <c r="R8" s="28"/>
      <c r="S8" s="28"/>
      <c r="T8" s="28"/>
      <c r="U8" s="28"/>
      <c r="V8" s="28"/>
      <c r="W8" s="28"/>
      <c r="X8" s="28"/>
      <c r="Y8" s="28"/>
      <c r="Z8" s="28"/>
    </row>
    <row r="9" ht="12.0" customHeight="1">
      <c r="A9" s="29"/>
      <c r="B9" s="29" t="s">
        <v>43</v>
      </c>
      <c r="C9" s="29" t="str">
        <f>'P&amp;L Statement'!C34</f>
        <v/>
      </c>
      <c r="D9" s="31">
        <f>'P&amp;L Statement'!D34</f>
        <v>456</v>
      </c>
      <c r="E9" s="31">
        <f>'P&amp;L Statement'!E34</f>
        <v>456</v>
      </c>
      <c r="F9" s="31">
        <f>'P&amp;L Statement'!F34</f>
        <v>456</v>
      </c>
      <c r="G9" s="31">
        <f>'P&amp;L Statement'!G34</f>
        <v>456</v>
      </c>
      <c r="H9" s="31">
        <f>'P&amp;L Statement'!H34</f>
        <v>456</v>
      </c>
      <c r="I9" s="31">
        <f>'P&amp;L Statement'!I34</f>
        <v>456</v>
      </c>
      <c r="J9" s="31">
        <f>'P&amp;L Statement'!J34</f>
        <v>456</v>
      </c>
      <c r="K9" s="31">
        <f>'P&amp;L Statement'!K34</f>
        <v>456</v>
      </c>
      <c r="L9" s="31">
        <f>'P&amp;L Statement'!L34</f>
        <v>456</v>
      </c>
      <c r="M9" s="31">
        <f>'P&amp;L Statement'!M34</f>
        <v>456</v>
      </c>
      <c r="N9" s="31">
        <f>'P&amp;L Statement'!N34</f>
        <v>456</v>
      </c>
      <c r="O9" s="31">
        <f>'P&amp;L Statement'!O34</f>
        <v>456</v>
      </c>
      <c r="P9" s="31"/>
      <c r="Q9" s="31">
        <f>'P&amp;L Statement'!Q34</f>
        <v>5472</v>
      </c>
      <c r="R9" s="28"/>
      <c r="S9" s="28"/>
      <c r="T9" s="28"/>
      <c r="U9" s="28"/>
      <c r="V9" s="28"/>
      <c r="W9" s="28"/>
      <c r="X9" s="28"/>
      <c r="Y9" s="28"/>
      <c r="Z9" s="28"/>
    </row>
    <row r="10" ht="12.0" customHeight="1">
      <c r="A10" s="29"/>
      <c r="B10" s="29" t="s">
        <v>44</v>
      </c>
      <c r="C10" s="29" t="str">
        <f>'P&amp;L Statement'!C41</f>
        <v/>
      </c>
      <c r="D10" s="31">
        <f>'P&amp;L Statement'!D41</f>
        <v>18</v>
      </c>
      <c r="E10" s="31">
        <f>'P&amp;L Statement'!E41</f>
        <v>18</v>
      </c>
      <c r="F10" s="31">
        <f>'P&amp;L Statement'!F41</f>
        <v>18</v>
      </c>
      <c r="G10" s="31">
        <f>'P&amp;L Statement'!G41</f>
        <v>18</v>
      </c>
      <c r="H10" s="31">
        <f>'P&amp;L Statement'!H41</f>
        <v>18</v>
      </c>
      <c r="I10" s="31">
        <f>'P&amp;L Statement'!I41</f>
        <v>18</v>
      </c>
      <c r="J10" s="31">
        <f>'P&amp;L Statement'!J41</f>
        <v>18</v>
      </c>
      <c r="K10" s="31">
        <f>'P&amp;L Statement'!K41</f>
        <v>18</v>
      </c>
      <c r="L10" s="31">
        <f>'P&amp;L Statement'!L41</f>
        <v>18</v>
      </c>
      <c r="M10" s="31">
        <f>'P&amp;L Statement'!M41</f>
        <v>18</v>
      </c>
      <c r="N10" s="31">
        <f>'P&amp;L Statement'!N41</f>
        <v>18</v>
      </c>
      <c r="O10" s="31">
        <f>'P&amp;L Statement'!O41</f>
        <v>18</v>
      </c>
      <c r="P10" s="31"/>
      <c r="Q10" s="31">
        <f>'P&amp;L Statement'!Q41</f>
        <v>216</v>
      </c>
      <c r="R10" s="28"/>
      <c r="S10" s="28"/>
      <c r="T10" s="28"/>
      <c r="U10" s="28"/>
      <c r="V10" s="28"/>
      <c r="W10" s="28"/>
      <c r="X10" s="28"/>
      <c r="Y10" s="28"/>
      <c r="Z10" s="28"/>
    </row>
    <row r="11" ht="12.0" customHeight="1">
      <c r="A11" s="29"/>
      <c r="B11" s="29" t="s">
        <v>45</v>
      </c>
      <c r="C11" s="29" t="str">
        <f>'P&amp;L Statement'!C48</f>
        <v/>
      </c>
      <c r="D11" s="30">
        <f>'P&amp;L Statement'!D48</f>
        <v>78</v>
      </c>
      <c r="E11" s="30">
        <f>'P&amp;L Statement'!E48</f>
        <v>78</v>
      </c>
      <c r="F11" s="30">
        <f>'P&amp;L Statement'!F48</f>
        <v>78</v>
      </c>
      <c r="G11" s="30">
        <f>'P&amp;L Statement'!G48</f>
        <v>78</v>
      </c>
      <c r="H11" s="30">
        <f>'P&amp;L Statement'!H48</f>
        <v>78</v>
      </c>
      <c r="I11" s="30">
        <f>'P&amp;L Statement'!I48</f>
        <v>78</v>
      </c>
      <c r="J11" s="30">
        <f>'P&amp;L Statement'!J48</f>
        <v>78</v>
      </c>
      <c r="K11" s="30">
        <f>'P&amp;L Statement'!K48</f>
        <v>78</v>
      </c>
      <c r="L11" s="30">
        <f>'P&amp;L Statement'!L48</f>
        <v>78</v>
      </c>
      <c r="M11" s="30">
        <f>'P&amp;L Statement'!M48</f>
        <v>78</v>
      </c>
      <c r="N11" s="30">
        <f>'P&amp;L Statement'!N48</f>
        <v>78</v>
      </c>
      <c r="O11" s="30">
        <f>'P&amp;L Statement'!O48</f>
        <v>78</v>
      </c>
      <c r="P11" s="31"/>
      <c r="Q11" s="30">
        <f>'P&amp;L Statement'!Q48</f>
        <v>936</v>
      </c>
      <c r="R11" s="28"/>
      <c r="S11" s="28"/>
      <c r="T11" s="28"/>
      <c r="U11" s="28"/>
      <c r="V11" s="28"/>
      <c r="W11" s="28"/>
      <c r="X11" s="28"/>
      <c r="Y11" s="28"/>
      <c r="Z11" s="28"/>
    </row>
    <row r="12" ht="14.25" customHeight="1">
      <c r="A12" s="25" t="str">
        <f>'P&amp;L Statement'!A50</f>
        <v>Operating Expenses</v>
      </c>
      <c r="B12" s="11"/>
      <c r="C12" s="11" t="str">
        <f>'P&amp;L Statement'!C50</f>
        <v/>
      </c>
      <c r="D12" s="32">
        <f>'P&amp;L Statement'!D50</f>
        <v>1056</v>
      </c>
      <c r="E12" s="32">
        <f>'P&amp;L Statement'!E50</f>
        <v>1056</v>
      </c>
      <c r="F12" s="32">
        <f>'P&amp;L Statement'!F50</f>
        <v>1056</v>
      </c>
      <c r="G12" s="32">
        <f>'P&amp;L Statement'!G50</f>
        <v>1056</v>
      </c>
      <c r="H12" s="32">
        <f>'P&amp;L Statement'!H50</f>
        <v>1056</v>
      </c>
      <c r="I12" s="32">
        <f>'P&amp;L Statement'!I50</f>
        <v>1056</v>
      </c>
      <c r="J12" s="32">
        <f>'P&amp;L Statement'!J50</f>
        <v>1056</v>
      </c>
      <c r="K12" s="32">
        <f>'P&amp;L Statement'!K50</f>
        <v>1056</v>
      </c>
      <c r="L12" s="32">
        <f>'P&amp;L Statement'!L50</f>
        <v>1056</v>
      </c>
      <c r="M12" s="32">
        <f>'P&amp;L Statement'!M50</f>
        <v>1056</v>
      </c>
      <c r="N12" s="32">
        <f>'P&amp;L Statement'!N50</f>
        <v>1056</v>
      </c>
      <c r="O12" s="32">
        <f>'P&amp;L Statement'!O50</f>
        <v>1056</v>
      </c>
      <c r="P12" s="36"/>
      <c r="Q12" s="32">
        <f>'P&amp;L Statement'!Q50</f>
        <v>12672</v>
      </c>
    </row>
    <row r="13" ht="6.75" customHeight="1">
      <c r="A13" s="33"/>
      <c r="B13" s="33"/>
      <c r="C13" s="33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4"/>
      <c r="Q13" s="37"/>
      <c r="R13" s="35"/>
      <c r="S13" s="35"/>
      <c r="T13" s="35"/>
      <c r="U13" s="35"/>
      <c r="V13" s="35"/>
      <c r="W13" s="35"/>
      <c r="X13" s="35"/>
      <c r="Y13" s="35"/>
      <c r="Z13" s="35"/>
    </row>
    <row r="14" ht="14.25" customHeight="1">
      <c r="A14" s="25" t="str">
        <f>'P&amp;L Statement'!A52</f>
        <v>Operating Profit</v>
      </c>
      <c r="B14" s="12"/>
      <c r="C14" s="12" t="str">
        <f>'P&amp;L Statement'!C52</f>
        <v/>
      </c>
      <c r="D14" s="32">
        <f>'P&amp;L Statement'!D52</f>
        <v>2724</v>
      </c>
      <c r="E14" s="32">
        <f>'P&amp;L Statement'!E52</f>
        <v>2724</v>
      </c>
      <c r="F14" s="32">
        <f>'P&amp;L Statement'!F52</f>
        <v>2724</v>
      </c>
      <c r="G14" s="32">
        <f>'P&amp;L Statement'!G52</f>
        <v>2724</v>
      </c>
      <c r="H14" s="32">
        <f>'P&amp;L Statement'!H52</f>
        <v>2724</v>
      </c>
      <c r="I14" s="32">
        <f>'P&amp;L Statement'!I52</f>
        <v>2724</v>
      </c>
      <c r="J14" s="32">
        <f>'P&amp;L Statement'!J52</f>
        <v>2724</v>
      </c>
      <c r="K14" s="32">
        <f>'P&amp;L Statement'!K52</f>
        <v>2724</v>
      </c>
      <c r="L14" s="32">
        <f>'P&amp;L Statement'!L52</f>
        <v>2724</v>
      </c>
      <c r="M14" s="32">
        <f>'P&amp;L Statement'!M52</f>
        <v>2724</v>
      </c>
      <c r="N14" s="32">
        <f>'P&amp;L Statement'!N52</f>
        <v>2724</v>
      </c>
      <c r="O14" s="32">
        <f>'P&amp;L Statement'!O52</f>
        <v>2724</v>
      </c>
      <c r="P14" s="38"/>
      <c r="Q14" s="32">
        <f>'P&amp;L Statement'!Q52</f>
        <v>32688</v>
      </c>
    </row>
    <row r="15" ht="6.75" customHeight="1">
      <c r="A15" s="33"/>
      <c r="B15" s="33"/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35"/>
      <c r="T15" s="35"/>
      <c r="U15" s="35"/>
      <c r="V15" s="35"/>
      <c r="W15" s="35"/>
      <c r="X15" s="35"/>
      <c r="Y15" s="35"/>
      <c r="Z15" s="35"/>
    </row>
    <row r="16" ht="12.0" customHeight="1">
      <c r="A16" s="28"/>
      <c r="B16" s="29" t="str">
        <f>'P&amp;L Statement'!A54</f>
        <v>Other Income/Expense</v>
      </c>
      <c r="C16" s="29" t="str">
        <f>'P&amp;L Statement'!C54</f>
        <v/>
      </c>
      <c r="D16" s="31">
        <f>'P&amp;L Statement'!D54</f>
        <v>480</v>
      </c>
      <c r="E16" s="31">
        <f>'P&amp;L Statement'!E54</f>
        <v>480</v>
      </c>
      <c r="F16" s="31">
        <f>'P&amp;L Statement'!F54</f>
        <v>480</v>
      </c>
      <c r="G16" s="31">
        <f>'P&amp;L Statement'!G54</f>
        <v>480</v>
      </c>
      <c r="H16" s="31">
        <f>'P&amp;L Statement'!H54</f>
        <v>480</v>
      </c>
      <c r="I16" s="31">
        <f>'P&amp;L Statement'!I54</f>
        <v>480</v>
      </c>
      <c r="J16" s="31">
        <f>'P&amp;L Statement'!J54</f>
        <v>480</v>
      </c>
      <c r="K16" s="31">
        <f>'P&amp;L Statement'!K54</f>
        <v>480</v>
      </c>
      <c r="L16" s="31">
        <f>'P&amp;L Statement'!L54</f>
        <v>480</v>
      </c>
      <c r="M16" s="31">
        <f>'P&amp;L Statement'!M54</f>
        <v>480</v>
      </c>
      <c r="N16" s="31">
        <f>'P&amp;L Statement'!N54</f>
        <v>480</v>
      </c>
      <c r="O16" s="31">
        <f>'P&amp;L Statement'!O54</f>
        <v>480</v>
      </c>
      <c r="P16" s="31"/>
      <c r="Q16" s="31">
        <f>'P&amp;L Statement'!Q54</f>
        <v>5760</v>
      </c>
      <c r="R16" s="28"/>
      <c r="S16" s="28"/>
      <c r="T16" s="28"/>
      <c r="U16" s="28"/>
      <c r="V16" s="28"/>
      <c r="W16" s="28"/>
      <c r="X16" s="28"/>
      <c r="Y16" s="28"/>
      <c r="Z16" s="28"/>
    </row>
    <row r="17" ht="12.0" customHeight="1">
      <c r="A17" s="28"/>
      <c r="B17" s="29" t="str">
        <f>'P&amp;L Statement'!A55</f>
        <v>Interest (Income)/Expense</v>
      </c>
      <c r="C17" s="29" t="str">
        <f>'P&amp;L Statement'!C55</f>
        <v/>
      </c>
      <c r="D17" s="30">
        <f>'P&amp;L Statement'!D55</f>
        <v>60</v>
      </c>
      <c r="E17" s="30">
        <f>'P&amp;L Statement'!E55</f>
        <v>60</v>
      </c>
      <c r="F17" s="30">
        <f>'P&amp;L Statement'!F55</f>
        <v>60</v>
      </c>
      <c r="G17" s="30">
        <f>'P&amp;L Statement'!G55</f>
        <v>60</v>
      </c>
      <c r="H17" s="30">
        <f>'P&amp;L Statement'!H55</f>
        <v>60</v>
      </c>
      <c r="I17" s="30">
        <f>'P&amp;L Statement'!I55</f>
        <v>60</v>
      </c>
      <c r="J17" s="30">
        <f>'P&amp;L Statement'!J55</f>
        <v>60</v>
      </c>
      <c r="K17" s="30">
        <f>'P&amp;L Statement'!K55</f>
        <v>60</v>
      </c>
      <c r="L17" s="30">
        <f>'P&amp;L Statement'!L55</f>
        <v>60</v>
      </c>
      <c r="M17" s="30">
        <f>'P&amp;L Statement'!M55</f>
        <v>60</v>
      </c>
      <c r="N17" s="30">
        <f>'P&amp;L Statement'!N55</f>
        <v>60</v>
      </c>
      <c r="O17" s="30">
        <f>'P&amp;L Statement'!O55</f>
        <v>60</v>
      </c>
      <c r="P17" s="31"/>
      <c r="Q17" s="30">
        <f>'P&amp;L Statement'!Q55</f>
        <v>720</v>
      </c>
      <c r="R17" s="28"/>
      <c r="S17" s="28"/>
      <c r="T17" s="28"/>
      <c r="U17" s="28"/>
      <c r="V17" s="28"/>
      <c r="W17" s="28"/>
      <c r="X17" s="28"/>
      <c r="Y17" s="28"/>
      <c r="Z17" s="28"/>
    </row>
    <row r="18" ht="14.25" customHeight="1">
      <c r="A18" s="25" t="str">
        <f>'P&amp;L Statement'!A57</f>
        <v>Other Income/Expenses</v>
      </c>
      <c r="B18" s="11"/>
      <c r="C18" s="11" t="str">
        <f>'P&amp;L Statement'!C57</f>
        <v/>
      </c>
      <c r="D18" s="32">
        <f>'P&amp;L Statement'!D57</f>
        <v>540</v>
      </c>
      <c r="E18" s="32">
        <f>'P&amp;L Statement'!E57</f>
        <v>540</v>
      </c>
      <c r="F18" s="32">
        <f>'P&amp;L Statement'!F57</f>
        <v>540</v>
      </c>
      <c r="G18" s="32">
        <f>'P&amp;L Statement'!G57</f>
        <v>540</v>
      </c>
      <c r="H18" s="32">
        <f>'P&amp;L Statement'!H57</f>
        <v>540</v>
      </c>
      <c r="I18" s="32">
        <f>'P&amp;L Statement'!I57</f>
        <v>540</v>
      </c>
      <c r="J18" s="32">
        <f>'P&amp;L Statement'!J57</f>
        <v>540</v>
      </c>
      <c r="K18" s="32">
        <f>'P&amp;L Statement'!K57</f>
        <v>540</v>
      </c>
      <c r="L18" s="32">
        <f>'P&amp;L Statement'!L57</f>
        <v>540</v>
      </c>
      <c r="M18" s="32">
        <f>'P&amp;L Statement'!M57</f>
        <v>540</v>
      </c>
      <c r="N18" s="32">
        <f>'P&amp;L Statement'!N57</f>
        <v>540</v>
      </c>
      <c r="O18" s="32">
        <f>'P&amp;L Statement'!O57</f>
        <v>540</v>
      </c>
      <c r="P18" s="27"/>
      <c r="Q18" s="32">
        <f>'P&amp;L Statement'!Q57</f>
        <v>6480</v>
      </c>
    </row>
    <row r="19" ht="6.75" customHeight="1">
      <c r="A19" s="35"/>
      <c r="B19" s="35"/>
      <c r="C19" s="35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/>
      <c r="Q19" s="39"/>
      <c r="R19" s="35"/>
      <c r="S19" s="35"/>
      <c r="T19" s="35"/>
      <c r="U19" s="35"/>
      <c r="V19" s="35"/>
      <c r="W19" s="35"/>
      <c r="X19" s="35"/>
      <c r="Y19" s="35"/>
      <c r="Z19" s="35"/>
    </row>
    <row r="20" ht="14.25" customHeight="1">
      <c r="A20" s="25" t="str">
        <f>'P&amp;L Statement'!A59</f>
        <v>Net Income Before Tax</v>
      </c>
      <c r="B20" s="12"/>
      <c r="C20" s="12" t="str">
        <f>'P&amp;L Statement'!C59</f>
        <v/>
      </c>
      <c r="D20" s="32">
        <f>'P&amp;L Statement'!D59</f>
        <v>3264</v>
      </c>
      <c r="E20" s="32">
        <f>'P&amp;L Statement'!E59</f>
        <v>3264</v>
      </c>
      <c r="F20" s="32">
        <f>'P&amp;L Statement'!F59</f>
        <v>3264</v>
      </c>
      <c r="G20" s="32">
        <f>'P&amp;L Statement'!G59</f>
        <v>3264</v>
      </c>
      <c r="H20" s="32">
        <f>'P&amp;L Statement'!H59</f>
        <v>3264</v>
      </c>
      <c r="I20" s="32">
        <f>'P&amp;L Statement'!I59</f>
        <v>3264</v>
      </c>
      <c r="J20" s="32">
        <f>'P&amp;L Statement'!J59</f>
        <v>3264</v>
      </c>
      <c r="K20" s="32">
        <f>'P&amp;L Statement'!K59</f>
        <v>3264</v>
      </c>
      <c r="L20" s="32">
        <f>'P&amp;L Statement'!L59</f>
        <v>3264</v>
      </c>
      <c r="M20" s="32">
        <f>'P&amp;L Statement'!M59</f>
        <v>3264</v>
      </c>
      <c r="N20" s="32">
        <f>'P&amp;L Statement'!N59</f>
        <v>3264</v>
      </c>
      <c r="O20" s="32">
        <f>'P&amp;L Statement'!O59</f>
        <v>3264</v>
      </c>
      <c r="P20" s="38"/>
      <c r="Q20" s="32">
        <f>'P&amp;L Statement'!Q59</f>
        <v>39168</v>
      </c>
    </row>
    <row r="21" ht="12.0" customHeight="1">
      <c r="A21" s="28"/>
      <c r="B21" s="29" t="str">
        <f>'P&amp;L Statement'!A61</f>
        <v>Taxes</v>
      </c>
      <c r="C21" s="41" t="str">
        <f>'P&amp;L Statement'!C61</f>
        <v/>
      </c>
      <c r="D21" s="31">
        <f>'P&amp;L Statement'!D61</f>
        <v>489.6</v>
      </c>
      <c r="E21" s="31">
        <f>'P&amp;L Statement'!E61</f>
        <v>489.6</v>
      </c>
      <c r="F21" s="31">
        <f>'P&amp;L Statement'!F61</f>
        <v>489.6</v>
      </c>
      <c r="G21" s="31">
        <f>'P&amp;L Statement'!G61</f>
        <v>489.6</v>
      </c>
      <c r="H21" s="31">
        <f>'P&amp;L Statement'!H61</f>
        <v>489.6</v>
      </c>
      <c r="I21" s="31">
        <f>'P&amp;L Statement'!I61</f>
        <v>489.6</v>
      </c>
      <c r="J21" s="31">
        <f>'P&amp;L Statement'!J61</f>
        <v>489.6</v>
      </c>
      <c r="K21" s="31">
        <f>'P&amp;L Statement'!K61</f>
        <v>489.6</v>
      </c>
      <c r="L21" s="31">
        <f>'P&amp;L Statement'!L61</f>
        <v>489.6</v>
      </c>
      <c r="M21" s="31">
        <f>'P&amp;L Statement'!M61</f>
        <v>489.6</v>
      </c>
      <c r="N21" s="31">
        <f>'P&amp;L Statement'!N61</f>
        <v>489.6</v>
      </c>
      <c r="O21" s="31">
        <f>'P&amp;L Statement'!O61</f>
        <v>489.6</v>
      </c>
      <c r="P21" s="42"/>
      <c r="Q21" s="31">
        <f>'P&amp;L Statement'!Q61</f>
        <v>5875.2</v>
      </c>
      <c r="R21" s="28"/>
      <c r="S21" s="28"/>
      <c r="T21" s="28"/>
      <c r="U21" s="28"/>
      <c r="V21" s="28"/>
      <c r="W21" s="28"/>
      <c r="X21" s="28"/>
      <c r="Y21" s="28"/>
      <c r="Z21" s="28"/>
    </row>
    <row r="22" ht="15.0" customHeight="1">
      <c r="A22" s="25" t="str">
        <f>'P&amp;L Statement'!A63</f>
        <v>Net Income</v>
      </c>
      <c r="B22" s="12"/>
      <c r="C22" s="12" t="str">
        <f>'P&amp;L Statement'!C63</f>
        <v/>
      </c>
      <c r="D22" s="43">
        <f>'P&amp;L Statement'!D63</f>
        <v>2774.4</v>
      </c>
      <c r="E22" s="43">
        <f>'P&amp;L Statement'!E63</f>
        <v>2774.4</v>
      </c>
      <c r="F22" s="43">
        <f>'P&amp;L Statement'!F63</f>
        <v>2774.4</v>
      </c>
      <c r="G22" s="43">
        <f>'P&amp;L Statement'!G63</f>
        <v>2774.4</v>
      </c>
      <c r="H22" s="43">
        <f>'P&amp;L Statement'!H63</f>
        <v>2774.4</v>
      </c>
      <c r="I22" s="43">
        <f>'P&amp;L Statement'!I63</f>
        <v>2774.4</v>
      </c>
      <c r="J22" s="43">
        <f>'P&amp;L Statement'!J63</f>
        <v>2774.4</v>
      </c>
      <c r="K22" s="43">
        <f>'P&amp;L Statement'!K63</f>
        <v>2774.4</v>
      </c>
      <c r="L22" s="43">
        <f>'P&amp;L Statement'!L63</f>
        <v>2774.4</v>
      </c>
      <c r="M22" s="43">
        <f>'P&amp;L Statement'!M63</f>
        <v>2774.4</v>
      </c>
      <c r="N22" s="43">
        <f>'P&amp;L Statement'!N63</f>
        <v>2774.4</v>
      </c>
      <c r="O22" s="43">
        <f>'P&amp;L Statement'!O63</f>
        <v>2774.4</v>
      </c>
      <c r="P22" s="32"/>
      <c r="Q22" s="43">
        <f>'P&amp;L Statement'!Q63</f>
        <v>33292.8</v>
      </c>
    </row>
    <row r="23" ht="13.5" customHeight="1"/>
    <row r="24" ht="15.75" customHeight="1">
      <c r="A24" s="11"/>
      <c r="B24" s="11"/>
      <c r="C24" s="11"/>
      <c r="D24" s="11"/>
      <c r="E24" s="11"/>
      <c r="F24" s="11"/>
      <c r="G24" s="11"/>
      <c r="H24" s="23"/>
      <c r="I24" s="23" t="str">
        <f>'Balance Sheet'!H2</f>
        <v>Projected Balance Sheet - Year 1</v>
      </c>
      <c r="J24" s="11"/>
      <c r="K24" s="11"/>
      <c r="L24" s="11"/>
      <c r="M24" s="11"/>
      <c r="N24" s="11"/>
      <c r="O24" s="11"/>
      <c r="P24" s="11"/>
      <c r="Q24" s="11"/>
    </row>
    <row r="25" ht="14.25" customHeight="1">
      <c r="A25" s="25" t="s">
        <v>46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ht="12.0" customHeight="1">
      <c r="A26" s="29"/>
      <c r="B26" s="29" t="s">
        <v>47</v>
      </c>
      <c r="C26" s="29"/>
      <c r="D26" s="31">
        <f>'Balance Sheet'!D11</f>
        <v>50234.4</v>
      </c>
      <c r="E26" s="31">
        <f>'Balance Sheet'!E11</f>
        <v>52468.8</v>
      </c>
      <c r="F26" s="31">
        <f>'Balance Sheet'!F11</f>
        <v>54703.2</v>
      </c>
      <c r="G26" s="31">
        <f>'Balance Sheet'!G11</f>
        <v>56937.6</v>
      </c>
      <c r="H26" s="31">
        <f>'Balance Sheet'!H11</f>
        <v>59172</v>
      </c>
      <c r="I26" s="31">
        <f>'Balance Sheet'!I11</f>
        <v>61406.4</v>
      </c>
      <c r="J26" s="31">
        <f>'Balance Sheet'!J11</f>
        <v>63640.8</v>
      </c>
      <c r="K26" s="31">
        <f>'Balance Sheet'!K11</f>
        <v>65875.2</v>
      </c>
      <c r="L26" s="31">
        <f>'Balance Sheet'!L11</f>
        <v>68109.6</v>
      </c>
      <c r="M26" s="31">
        <f>'Balance Sheet'!M11</f>
        <v>70344</v>
      </c>
      <c r="N26" s="31">
        <f>'Balance Sheet'!N11</f>
        <v>72578.4</v>
      </c>
      <c r="O26" s="31">
        <f>'Balance Sheet'!O11</f>
        <v>74812.8</v>
      </c>
      <c r="P26" s="31"/>
      <c r="Q26" s="31"/>
      <c r="R26" s="28"/>
      <c r="S26" s="28"/>
      <c r="T26" s="28"/>
      <c r="U26" s="28"/>
      <c r="V26" s="28"/>
      <c r="W26" s="28"/>
      <c r="X26" s="28"/>
      <c r="Y26" s="28"/>
      <c r="Z26" s="28"/>
    </row>
    <row r="27" ht="12.0" customHeight="1">
      <c r="A27" s="29"/>
      <c r="B27" s="44" t="s">
        <v>48</v>
      </c>
      <c r="C27" s="29"/>
      <c r="D27" s="45">
        <f>'Balance Sheet'!D17</f>
        <v>-72</v>
      </c>
      <c r="E27" s="45">
        <f>'Balance Sheet'!E17</f>
        <v>-144</v>
      </c>
      <c r="F27" s="45">
        <f>'Balance Sheet'!F17</f>
        <v>-216</v>
      </c>
      <c r="G27" s="45">
        <f>'Balance Sheet'!G17</f>
        <v>-288</v>
      </c>
      <c r="H27" s="45">
        <f>'Balance Sheet'!H17</f>
        <v>-360</v>
      </c>
      <c r="I27" s="45">
        <f>'Balance Sheet'!I17</f>
        <v>-432</v>
      </c>
      <c r="J27" s="45">
        <f>'Balance Sheet'!J17</f>
        <v>-504</v>
      </c>
      <c r="K27" s="45">
        <f>'Balance Sheet'!K17</f>
        <v>-576</v>
      </c>
      <c r="L27" s="45">
        <f>'Balance Sheet'!L17</f>
        <v>-648</v>
      </c>
      <c r="M27" s="45">
        <f>'Balance Sheet'!M17</f>
        <v>-720</v>
      </c>
      <c r="N27" s="45">
        <f>'Balance Sheet'!N17</f>
        <v>-792</v>
      </c>
      <c r="O27" s="45">
        <f>'Balance Sheet'!O17</f>
        <v>-864</v>
      </c>
      <c r="P27" s="31"/>
      <c r="Q27" s="31"/>
      <c r="R27" s="28"/>
      <c r="S27" s="28"/>
      <c r="T27" s="28"/>
      <c r="U27" s="28"/>
      <c r="V27" s="28"/>
      <c r="W27" s="28"/>
      <c r="X27" s="28"/>
      <c r="Y27" s="28"/>
      <c r="Z27" s="28"/>
    </row>
    <row r="28" ht="12.0" customHeight="1">
      <c r="A28" s="29"/>
      <c r="B28" s="29" t="s">
        <v>49</v>
      </c>
      <c r="C28" s="29"/>
      <c r="D28" s="31" t="str">
        <f>'Balance Sheet'!D19</f>
        <v/>
      </c>
      <c r="E28" s="31" t="str">
        <f>'Balance Sheet'!E19</f>
        <v/>
      </c>
      <c r="F28" s="31" t="str">
        <f>'Balance Sheet'!F19</f>
        <v/>
      </c>
      <c r="G28" s="31" t="str">
        <f>'Balance Sheet'!G19</f>
        <v/>
      </c>
      <c r="H28" s="31" t="str">
        <f>'Balance Sheet'!H19</f>
        <v/>
      </c>
      <c r="I28" s="31" t="str">
        <f>'Balance Sheet'!I19</f>
        <v/>
      </c>
      <c r="J28" s="31" t="str">
        <f>'Balance Sheet'!J19</f>
        <v/>
      </c>
      <c r="K28" s="31" t="str">
        <f>'Balance Sheet'!K19</f>
        <v/>
      </c>
      <c r="L28" s="31" t="str">
        <f>'Balance Sheet'!L19</f>
        <v/>
      </c>
      <c r="M28" s="31" t="str">
        <f>'Balance Sheet'!M19</f>
        <v/>
      </c>
      <c r="N28" s="31" t="str">
        <f>'Balance Sheet'!N19</f>
        <v/>
      </c>
      <c r="O28" s="31" t="str">
        <f>'Balance Sheet'!O19</f>
        <v/>
      </c>
      <c r="P28" s="31"/>
      <c r="Q28" s="31"/>
      <c r="R28" s="28"/>
      <c r="S28" s="28"/>
      <c r="T28" s="28"/>
      <c r="U28" s="28"/>
      <c r="V28" s="28"/>
      <c r="W28" s="28"/>
      <c r="X28" s="28"/>
      <c r="Y28" s="28"/>
      <c r="Z28" s="28"/>
    </row>
    <row r="29" ht="13.5" customHeight="1">
      <c r="A29" s="29"/>
      <c r="B29" s="46" t="s">
        <v>50</v>
      </c>
      <c r="C29" s="29"/>
      <c r="D29" s="43">
        <f>'Balance Sheet'!D21</f>
        <v>50162.4</v>
      </c>
      <c r="E29" s="43">
        <f>'Balance Sheet'!E21</f>
        <v>52324.8</v>
      </c>
      <c r="F29" s="43">
        <f>'Balance Sheet'!F21</f>
        <v>54487.2</v>
      </c>
      <c r="G29" s="43">
        <f>'Balance Sheet'!G21</f>
        <v>56649.6</v>
      </c>
      <c r="H29" s="43">
        <f>'Balance Sheet'!H21</f>
        <v>58812</v>
      </c>
      <c r="I29" s="43">
        <f>'Balance Sheet'!I21</f>
        <v>60974.4</v>
      </c>
      <c r="J29" s="43">
        <f>'Balance Sheet'!J21</f>
        <v>63136.8</v>
      </c>
      <c r="K29" s="43">
        <f>'Balance Sheet'!K21</f>
        <v>65299.2</v>
      </c>
      <c r="L29" s="43">
        <f>'Balance Sheet'!L21</f>
        <v>67461.6</v>
      </c>
      <c r="M29" s="43">
        <f>'Balance Sheet'!M21</f>
        <v>69624</v>
      </c>
      <c r="N29" s="43">
        <f>'Balance Sheet'!N21</f>
        <v>71786.4</v>
      </c>
      <c r="O29" s="43">
        <f>'Balance Sheet'!O21</f>
        <v>73948.8</v>
      </c>
      <c r="P29" s="31"/>
      <c r="Q29" s="31"/>
      <c r="R29" s="28"/>
      <c r="S29" s="28"/>
      <c r="T29" s="28"/>
      <c r="U29" s="28"/>
      <c r="V29" s="28"/>
      <c r="W29" s="28"/>
      <c r="X29" s="28"/>
      <c r="Y29" s="28"/>
      <c r="Z29" s="28"/>
    </row>
    <row r="30" ht="12.75" customHeight="1">
      <c r="A30" s="29"/>
      <c r="B30" s="46"/>
      <c r="C30" s="2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8"/>
      <c r="S30" s="28"/>
      <c r="T30" s="28"/>
      <c r="U30" s="28"/>
      <c r="V30" s="28"/>
      <c r="W30" s="28"/>
      <c r="X30" s="28"/>
      <c r="Y30" s="28"/>
      <c r="Z30" s="28"/>
    </row>
    <row r="31" ht="14.25" customHeight="1">
      <c r="A31" s="25" t="s">
        <v>51</v>
      </c>
      <c r="B31" s="11"/>
      <c r="C31" s="1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</row>
    <row r="32" ht="12.0" customHeight="1">
      <c r="A32" s="29"/>
      <c r="B32" s="29" t="s">
        <v>52</v>
      </c>
      <c r="C32" s="29"/>
      <c r="D32" s="31">
        <f>'Balance Sheet'!D29</f>
        <v>330489.6</v>
      </c>
      <c r="E32" s="31">
        <f>'Balance Sheet'!E29</f>
        <v>330979.2</v>
      </c>
      <c r="F32" s="31">
        <f>'Balance Sheet'!F29</f>
        <v>331468.8</v>
      </c>
      <c r="G32" s="31">
        <f>'Balance Sheet'!G29</f>
        <v>331958.4</v>
      </c>
      <c r="H32" s="31">
        <f>'Balance Sheet'!H29</f>
        <v>332448</v>
      </c>
      <c r="I32" s="31">
        <f>'Balance Sheet'!I29</f>
        <v>332937.6</v>
      </c>
      <c r="J32" s="31">
        <f>'Balance Sheet'!J29</f>
        <v>333427.2</v>
      </c>
      <c r="K32" s="31">
        <f>'Balance Sheet'!K29</f>
        <v>333916.8</v>
      </c>
      <c r="L32" s="31">
        <f>'Balance Sheet'!L29</f>
        <v>334406.4</v>
      </c>
      <c r="M32" s="31">
        <f>'Balance Sheet'!M29</f>
        <v>334896</v>
      </c>
      <c r="N32" s="31">
        <f>'Balance Sheet'!N29</f>
        <v>335385.6</v>
      </c>
      <c r="O32" s="31">
        <f>'Balance Sheet'!O29</f>
        <v>335875.2</v>
      </c>
      <c r="P32" s="31"/>
      <c r="Q32" s="31"/>
      <c r="R32" s="28"/>
      <c r="S32" s="28"/>
      <c r="T32" s="28"/>
      <c r="U32" s="28"/>
      <c r="V32" s="28"/>
      <c r="W32" s="28"/>
      <c r="X32" s="28"/>
      <c r="Y32" s="28"/>
      <c r="Z32" s="28"/>
    </row>
    <row r="33" ht="12.0" customHeight="1">
      <c r="A33" s="29"/>
      <c r="B33" s="29" t="s">
        <v>53</v>
      </c>
      <c r="C33" s="29"/>
      <c r="D33" s="31" t="str">
        <f>'Balance Sheet'!D32</f>
        <v/>
      </c>
      <c r="E33" s="31" t="str">
        <f>'Balance Sheet'!E32</f>
        <v/>
      </c>
      <c r="F33" s="31" t="str">
        <f>'Balance Sheet'!F32</f>
        <v/>
      </c>
      <c r="G33" s="31" t="str">
        <f>'Balance Sheet'!G32</f>
        <v/>
      </c>
      <c r="H33" s="31" t="str">
        <f>'Balance Sheet'!H32</f>
        <v/>
      </c>
      <c r="I33" s="31" t="str">
        <f>'Balance Sheet'!I32</f>
        <v/>
      </c>
      <c r="J33" s="31" t="str">
        <f>'Balance Sheet'!J32</f>
        <v/>
      </c>
      <c r="K33" s="31" t="str">
        <f>'Balance Sheet'!K32</f>
        <v/>
      </c>
      <c r="L33" s="31" t="str">
        <f>'Balance Sheet'!L32</f>
        <v/>
      </c>
      <c r="M33" s="31" t="str">
        <f>'Balance Sheet'!M32</f>
        <v/>
      </c>
      <c r="N33" s="31" t="str">
        <f>'Balance Sheet'!N32</f>
        <v/>
      </c>
      <c r="O33" s="31" t="str">
        <f>'Balance Sheet'!O32</f>
        <v/>
      </c>
      <c r="P33" s="31"/>
      <c r="Q33" s="31"/>
      <c r="R33" s="28"/>
      <c r="S33" s="28"/>
      <c r="T33" s="28"/>
      <c r="U33" s="28"/>
      <c r="V33" s="28"/>
      <c r="W33" s="28"/>
      <c r="X33" s="28"/>
      <c r="Y33" s="28"/>
      <c r="Z33" s="28"/>
    </row>
    <row r="34" ht="12.0" customHeight="1">
      <c r="A34" s="29"/>
      <c r="B34" s="29" t="s">
        <v>54</v>
      </c>
      <c r="C34" s="29"/>
      <c r="D34" s="31" t="str">
        <f>'Balance Sheet'!D34</f>
        <v/>
      </c>
      <c r="E34" s="31" t="str">
        <f>'Balance Sheet'!E34</f>
        <v/>
      </c>
      <c r="F34" s="31" t="str">
        <f>'Balance Sheet'!F34</f>
        <v/>
      </c>
      <c r="G34" s="31" t="str">
        <f>'Balance Sheet'!G34</f>
        <v/>
      </c>
      <c r="H34" s="31" t="str">
        <f>'Balance Sheet'!H34</f>
        <v/>
      </c>
      <c r="I34" s="31" t="str">
        <f>'Balance Sheet'!I34</f>
        <v/>
      </c>
      <c r="J34" s="31" t="str">
        <f>'Balance Sheet'!J34</f>
        <v/>
      </c>
      <c r="K34" s="31" t="str">
        <f>'Balance Sheet'!K34</f>
        <v/>
      </c>
      <c r="L34" s="31" t="str">
        <f>'Balance Sheet'!L34</f>
        <v/>
      </c>
      <c r="M34" s="31" t="str">
        <f>'Balance Sheet'!M34</f>
        <v/>
      </c>
      <c r="N34" s="31" t="str">
        <f>'Balance Sheet'!N34</f>
        <v/>
      </c>
      <c r="O34" s="31" t="str">
        <f>'Balance Sheet'!O34</f>
        <v/>
      </c>
      <c r="P34" s="31"/>
      <c r="Q34" s="31"/>
      <c r="R34" s="28"/>
      <c r="S34" s="28"/>
      <c r="T34" s="28"/>
      <c r="U34" s="28"/>
      <c r="V34" s="28"/>
      <c r="W34" s="28"/>
      <c r="X34" s="28"/>
      <c r="Y34" s="28"/>
      <c r="Z34" s="28"/>
    </row>
    <row r="35" ht="14.25" customHeight="1">
      <c r="A35" s="25"/>
      <c r="B35" s="25" t="s">
        <v>55</v>
      </c>
      <c r="C35" s="11"/>
      <c r="D35" s="47">
        <f>'Balance Sheet'!D36</f>
        <v>330489.6</v>
      </c>
      <c r="E35" s="47">
        <f>'Balance Sheet'!E36</f>
        <v>330979.2</v>
      </c>
      <c r="F35" s="47">
        <f>'Balance Sheet'!F36</f>
        <v>331468.8</v>
      </c>
      <c r="G35" s="47">
        <f>'Balance Sheet'!G36</f>
        <v>331958.4</v>
      </c>
      <c r="H35" s="47">
        <f>'Balance Sheet'!H36</f>
        <v>332448</v>
      </c>
      <c r="I35" s="47">
        <f>'Balance Sheet'!I36</f>
        <v>332937.6</v>
      </c>
      <c r="J35" s="47">
        <f>'Balance Sheet'!J36</f>
        <v>333427.2</v>
      </c>
      <c r="K35" s="47">
        <f>'Balance Sheet'!K36</f>
        <v>333916.8</v>
      </c>
      <c r="L35" s="47">
        <f>'Balance Sheet'!L36</f>
        <v>334406.4</v>
      </c>
      <c r="M35" s="47">
        <f>'Balance Sheet'!M36</f>
        <v>334896</v>
      </c>
      <c r="N35" s="47">
        <f>'Balance Sheet'!N36</f>
        <v>335385.6</v>
      </c>
      <c r="O35" s="47">
        <f>'Balance Sheet'!O36</f>
        <v>335875.2</v>
      </c>
      <c r="P35" s="27"/>
      <c r="Q35" s="38"/>
    </row>
    <row r="36" ht="14.25" customHeight="1">
      <c r="A36" s="25"/>
      <c r="B36" s="25"/>
      <c r="C36" s="11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27"/>
      <c r="Q36" s="38"/>
    </row>
    <row r="37" ht="14.25" customHeight="1">
      <c r="B37" s="25" t="s">
        <v>56</v>
      </c>
      <c r="C37" s="11"/>
      <c r="D37" s="32">
        <f>'Balance Sheet'!D41</f>
        <v>-280327.2</v>
      </c>
      <c r="E37" s="32">
        <f>'Balance Sheet'!E41</f>
        <v>-278654.4</v>
      </c>
      <c r="F37" s="32">
        <f>'Balance Sheet'!F41</f>
        <v>-276981.6</v>
      </c>
      <c r="G37" s="32">
        <f>'Balance Sheet'!G41</f>
        <v>-275308.8</v>
      </c>
      <c r="H37" s="32">
        <f>'Balance Sheet'!H41</f>
        <v>-273636</v>
      </c>
      <c r="I37" s="32">
        <f>'Balance Sheet'!I41</f>
        <v>-271963.2</v>
      </c>
      <c r="J37" s="32">
        <f>'Balance Sheet'!J41</f>
        <v>-270290.4</v>
      </c>
      <c r="K37" s="32">
        <f>'Balance Sheet'!K41</f>
        <v>-268617.6</v>
      </c>
      <c r="L37" s="32">
        <f>'Balance Sheet'!L41</f>
        <v>-266944.8</v>
      </c>
      <c r="M37" s="32">
        <f>'Balance Sheet'!M41</f>
        <v>-265272</v>
      </c>
      <c r="N37" s="32">
        <f>'Balance Sheet'!N41</f>
        <v>-263599.2</v>
      </c>
      <c r="O37" s="32">
        <f>'Balance Sheet'!O41</f>
        <v>-261926.4</v>
      </c>
      <c r="P37" s="38"/>
      <c r="Q37" s="38"/>
    </row>
    <row r="38" ht="14.25" customHeight="1">
      <c r="B38" s="25"/>
      <c r="C38" s="11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ht="15.0" customHeight="1">
      <c r="A39" s="11" t="s">
        <v>57</v>
      </c>
      <c r="B39" s="25" t="s">
        <v>58</v>
      </c>
      <c r="C39" s="11"/>
      <c r="D39" s="43">
        <f>'Balance Sheet'!D43</f>
        <v>50162.4</v>
      </c>
      <c r="E39" s="43">
        <f>'Balance Sheet'!E43</f>
        <v>52324.8</v>
      </c>
      <c r="F39" s="43">
        <f>'Balance Sheet'!F43</f>
        <v>54487.2</v>
      </c>
      <c r="G39" s="43">
        <f>'Balance Sheet'!G43</f>
        <v>56649.6</v>
      </c>
      <c r="H39" s="43">
        <f>'Balance Sheet'!H43</f>
        <v>58812</v>
      </c>
      <c r="I39" s="43">
        <f>'Balance Sheet'!I43</f>
        <v>60974.4</v>
      </c>
      <c r="J39" s="43">
        <f>'Balance Sheet'!J43</f>
        <v>63136.8</v>
      </c>
      <c r="K39" s="43">
        <f>'Balance Sheet'!K43</f>
        <v>65299.2</v>
      </c>
      <c r="L39" s="43">
        <f>'Balance Sheet'!L43</f>
        <v>67461.6</v>
      </c>
      <c r="M39" s="43">
        <f>'Balance Sheet'!M43</f>
        <v>69624</v>
      </c>
      <c r="N39" s="43">
        <f>'Balance Sheet'!N43</f>
        <v>71786.4</v>
      </c>
      <c r="O39" s="43">
        <f>'Balance Sheet'!O43</f>
        <v>73948.8</v>
      </c>
      <c r="P39" s="38"/>
      <c r="Q39" s="38"/>
    </row>
    <row r="40" ht="13.5" customHeight="1"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ht="12.75" customHeight="1"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ht="15.75" customHeight="1">
      <c r="A42" s="48"/>
      <c r="B42" s="48"/>
      <c r="C42" s="11"/>
      <c r="D42" s="27"/>
      <c r="E42" s="27"/>
      <c r="F42" s="27"/>
      <c r="G42" s="27"/>
      <c r="H42" s="49" t="str">
        <f>Parameters!C77</f>
        <v/>
      </c>
      <c r="I42" s="27"/>
      <c r="J42" s="27"/>
      <c r="K42" s="27"/>
      <c r="L42" s="27"/>
      <c r="M42" s="27"/>
      <c r="N42" s="27"/>
      <c r="O42" s="27"/>
      <c r="P42" s="27"/>
      <c r="Q42" s="27"/>
    </row>
    <row r="43" ht="15.75" customHeight="1">
      <c r="A43" s="50"/>
      <c r="B43" s="50"/>
      <c r="C43" s="11"/>
      <c r="D43" s="27"/>
      <c r="E43" s="27"/>
      <c r="F43" s="27"/>
      <c r="G43" s="27"/>
      <c r="H43" s="49"/>
      <c r="I43" s="23" t="str">
        <f>'Cash Flow Statement'!H2</f>
        <v>Projected Cash Flow Statement - Year 1</v>
      </c>
      <c r="J43" s="27"/>
      <c r="K43" s="27"/>
      <c r="L43" s="27"/>
      <c r="M43" s="27"/>
      <c r="N43" s="27"/>
      <c r="O43" s="27"/>
      <c r="P43" s="27"/>
      <c r="Q43" s="27"/>
    </row>
    <row r="44" ht="14.25" customHeight="1">
      <c r="A44" s="12"/>
      <c r="B44" s="12"/>
      <c r="C44" s="11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ht="14.25" customHeight="1">
      <c r="A45" s="51"/>
      <c r="B45" s="51"/>
      <c r="C45" s="52" t="s">
        <v>59</v>
      </c>
      <c r="D45" s="24" t="s">
        <v>60</v>
      </c>
      <c r="E45" s="24" t="s">
        <v>61</v>
      </c>
      <c r="F45" s="24" t="s">
        <v>62</v>
      </c>
      <c r="G45" s="24" t="s">
        <v>63</v>
      </c>
      <c r="H45" s="24" t="s">
        <v>64</v>
      </c>
      <c r="I45" s="24" t="s">
        <v>65</v>
      </c>
      <c r="J45" s="24" t="s">
        <v>66</v>
      </c>
      <c r="K45" s="24" t="s">
        <v>67</v>
      </c>
      <c r="L45" s="24" t="s">
        <v>68</v>
      </c>
      <c r="M45" s="24" t="s">
        <v>69</v>
      </c>
      <c r="N45" s="24" t="s">
        <v>70</v>
      </c>
      <c r="O45" s="24" t="s">
        <v>71</v>
      </c>
      <c r="P45" s="24"/>
      <c r="Q45" s="24" t="s">
        <v>72</v>
      </c>
    </row>
    <row r="46" ht="12.75" customHeight="1">
      <c r="A46" s="53" t="s">
        <v>73</v>
      </c>
      <c r="B46" s="54"/>
      <c r="C46" s="26" t="str">
        <f>'Cash Flow Statement'!C5</f>
        <v/>
      </c>
      <c r="D46" s="26">
        <f>'Cash Flow Statement'!D5</f>
        <v>48000</v>
      </c>
      <c r="E46" s="26">
        <f>'Cash Flow Statement'!E5</f>
        <v>50234.4</v>
      </c>
      <c r="F46" s="26">
        <f>'Cash Flow Statement'!F5</f>
        <v>52468.8</v>
      </c>
      <c r="G46" s="26">
        <f>'Cash Flow Statement'!G5</f>
        <v>54703.2</v>
      </c>
      <c r="H46" s="26">
        <f>'Cash Flow Statement'!H5</f>
        <v>56937.6</v>
      </c>
      <c r="I46" s="26">
        <f>'Cash Flow Statement'!I5</f>
        <v>59172</v>
      </c>
      <c r="J46" s="26">
        <f>'Cash Flow Statement'!J5</f>
        <v>61406.4</v>
      </c>
      <c r="K46" s="26">
        <f>'Cash Flow Statement'!K5</f>
        <v>63640.8</v>
      </c>
      <c r="L46" s="26">
        <f>'Cash Flow Statement'!L5</f>
        <v>65875.2</v>
      </c>
      <c r="M46" s="26">
        <f>'Cash Flow Statement'!M5</f>
        <v>68109.6</v>
      </c>
      <c r="N46" s="26">
        <f>'Cash Flow Statement'!N5</f>
        <v>70344</v>
      </c>
      <c r="O46" s="26">
        <f>'Cash Flow Statement'!O5</f>
        <v>72578.4</v>
      </c>
      <c r="P46" s="32"/>
      <c r="Q46" s="26">
        <f>'Cash Flow Statement'!Q5</f>
        <v>48000</v>
      </c>
    </row>
    <row r="47" ht="12.75" customHeight="1">
      <c r="A47" s="29" t="s">
        <v>74</v>
      </c>
      <c r="B47" s="55"/>
      <c r="C47" s="56">
        <f>'Cash Flow Statement'!C11</f>
        <v>48000</v>
      </c>
      <c r="D47" s="56">
        <f>'Cash Flow Statement'!D11</f>
        <v>6000</v>
      </c>
      <c r="E47" s="56">
        <f>'Cash Flow Statement'!E11</f>
        <v>6000</v>
      </c>
      <c r="F47" s="56">
        <f>'Cash Flow Statement'!F11</f>
        <v>6000</v>
      </c>
      <c r="G47" s="56">
        <f>'Cash Flow Statement'!G11</f>
        <v>6000</v>
      </c>
      <c r="H47" s="56">
        <f>'Cash Flow Statement'!H11</f>
        <v>6000</v>
      </c>
      <c r="I47" s="56">
        <f>'Cash Flow Statement'!I11</f>
        <v>6000</v>
      </c>
      <c r="J47" s="56">
        <f>'Cash Flow Statement'!J11</f>
        <v>6000</v>
      </c>
      <c r="K47" s="56">
        <f>'Cash Flow Statement'!K11</f>
        <v>6000</v>
      </c>
      <c r="L47" s="56">
        <f>'Cash Flow Statement'!L11</f>
        <v>6000</v>
      </c>
      <c r="M47" s="56">
        <f>'Cash Flow Statement'!M11</f>
        <v>6000</v>
      </c>
      <c r="N47" s="56">
        <f>'Cash Flow Statement'!N11</f>
        <v>6000</v>
      </c>
      <c r="O47" s="56">
        <f>'Cash Flow Statement'!O11</f>
        <v>6000</v>
      </c>
      <c r="P47" s="32"/>
      <c r="Q47" s="56">
        <f>'Cash Flow Statement'!Q11</f>
        <v>72000</v>
      </c>
    </row>
    <row r="48" ht="12.75" customHeight="1">
      <c r="A48" s="46" t="s">
        <v>75</v>
      </c>
      <c r="B48" s="57"/>
      <c r="C48" s="58">
        <f>+C46+C47</f>
        <v>48000</v>
      </c>
      <c r="D48" s="32">
        <f>'Cash Flow Statement'!D13</f>
        <v>54000</v>
      </c>
      <c r="E48" s="32">
        <f>'Cash Flow Statement'!E13</f>
        <v>56234.4</v>
      </c>
      <c r="F48" s="32">
        <f>'Cash Flow Statement'!F13</f>
        <v>58468.8</v>
      </c>
      <c r="G48" s="32">
        <f>'Cash Flow Statement'!G13</f>
        <v>60703.2</v>
      </c>
      <c r="H48" s="32">
        <f>'Cash Flow Statement'!H13</f>
        <v>62937.6</v>
      </c>
      <c r="I48" s="32">
        <f>'Cash Flow Statement'!I13</f>
        <v>65172</v>
      </c>
      <c r="J48" s="32">
        <f>'Cash Flow Statement'!J13</f>
        <v>67406.4</v>
      </c>
      <c r="K48" s="32">
        <f>'Cash Flow Statement'!K13</f>
        <v>69640.8</v>
      </c>
      <c r="L48" s="32">
        <f>'Cash Flow Statement'!L13</f>
        <v>71875.2</v>
      </c>
      <c r="M48" s="32">
        <f>'Cash Flow Statement'!M13</f>
        <v>74109.6</v>
      </c>
      <c r="N48" s="32">
        <f>'Cash Flow Statement'!N13</f>
        <v>76344</v>
      </c>
      <c r="O48" s="32">
        <f>'Cash Flow Statement'!O13</f>
        <v>78578.4</v>
      </c>
      <c r="P48" s="32"/>
      <c r="Q48" s="32">
        <f>'Cash Flow Statement'!Q13</f>
        <v>120000</v>
      </c>
    </row>
    <row r="49" ht="12.75" customHeight="1">
      <c r="A49" s="46"/>
      <c r="B49" s="57"/>
      <c r="C49" s="5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6"/>
    </row>
    <row r="50" ht="12.75" customHeight="1">
      <c r="A50" s="29" t="s">
        <v>76</v>
      </c>
      <c r="B50" s="57"/>
      <c r="C50" s="26">
        <f>'Cash Flow Statement'!C34</f>
        <v>0</v>
      </c>
      <c r="D50" s="26">
        <f>'Cash Flow Statement'!D34</f>
        <v>3765.6</v>
      </c>
      <c r="E50" s="26">
        <f>'Cash Flow Statement'!E34</f>
        <v>3765.6</v>
      </c>
      <c r="F50" s="26">
        <f>'Cash Flow Statement'!F34</f>
        <v>3765.6</v>
      </c>
      <c r="G50" s="26">
        <f>'Cash Flow Statement'!G34</f>
        <v>3765.6</v>
      </c>
      <c r="H50" s="26">
        <f>'Cash Flow Statement'!H34</f>
        <v>3765.6</v>
      </c>
      <c r="I50" s="26">
        <f>'Cash Flow Statement'!I34</f>
        <v>3765.6</v>
      </c>
      <c r="J50" s="26">
        <f>'Cash Flow Statement'!J34</f>
        <v>3765.6</v>
      </c>
      <c r="K50" s="26">
        <f>'Cash Flow Statement'!K34</f>
        <v>3765.6</v>
      </c>
      <c r="L50" s="26">
        <f>'Cash Flow Statement'!L34</f>
        <v>3765.6</v>
      </c>
      <c r="M50" s="26">
        <f>'Cash Flow Statement'!M34</f>
        <v>3765.6</v>
      </c>
      <c r="N50" s="26">
        <f>'Cash Flow Statement'!N34</f>
        <v>3765.6</v>
      </c>
      <c r="O50" s="26">
        <f>'Cash Flow Statement'!O34</f>
        <v>3765.6</v>
      </c>
      <c r="P50" s="26"/>
      <c r="Q50" s="26">
        <f>'Cash Flow Statement'!Q34</f>
        <v>45187.2</v>
      </c>
    </row>
    <row r="51" ht="14.25" customHeight="1">
      <c r="A51" s="46"/>
      <c r="B51" s="57"/>
      <c r="C51" s="5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ht="13.5" customHeight="1">
      <c r="A52" s="46" t="s">
        <v>77</v>
      </c>
      <c r="B52" s="57"/>
      <c r="C52" s="43">
        <f>'Cash Flow Statement'!C36</f>
        <v>48000</v>
      </c>
      <c r="D52" s="43">
        <f>'Cash Flow Statement'!D36</f>
        <v>50234.4</v>
      </c>
      <c r="E52" s="43">
        <f>'Cash Flow Statement'!E36</f>
        <v>52468.8</v>
      </c>
      <c r="F52" s="43">
        <f>'Cash Flow Statement'!F36</f>
        <v>54703.2</v>
      </c>
      <c r="G52" s="43">
        <f>'Cash Flow Statement'!G36</f>
        <v>56937.6</v>
      </c>
      <c r="H52" s="43">
        <f>'Cash Flow Statement'!H36</f>
        <v>59172</v>
      </c>
      <c r="I52" s="43">
        <f>'Cash Flow Statement'!I36</f>
        <v>61406.4</v>
      </c>
      <c r="J52" s="43">
        <f>'Cash Flow Statement'!J36</f>
        <v>63640.8</v>
      </c>
      <c r="K52" s="43">
        <f>'Cash Flow Statement'!K36</f>
        <v>65875.2</v>
      </c>
      <c r="L52" s="43">
        <f>'Cash Flow Statement'!L36</f>
        <v>68109.6</v>
      </c>
      <c r="M52" s="43">
        <f>'Cash Flow Statement'!M36</f>
        <v>70344</v>
      </c>
      <c r="N52" s="43">
        <f>'Cash Flow Statement'!N36</f>
        <v>72578.4</v>
      </c>
      <c r="O52" s="43">
        <f>'Cash Flow Statement'!O36</f>
        <v>74812.8</v>
      </c>
      <c r="P52" s="32"/>
      <c r="Q52" s="43">
        <f>'Cash Flow Statement'!Q36</f>
        <v>74812.8</v>
      </c>
    </row>
    <row r="53" ht="13.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41.43"/>
    <col customWidth="1" min="3" max="3" width="4.57"/>
    <col customWidth="1" min="4" max="5" width="11.29"/>
    <col customWidth="1" min="6" max="15" width="10.57"/>
    <col customWidth="1" min="16" max="16" width="3.86"/>
    <col customWidth="1" min="17" max="17" width="14.71"/>
    <col customWidth="1" min="18" max="37" width="9.14"/>
  </cols>
  <sheetData>
    <row r="1" ht="15.75" customHeight="1">
      <c r="A1" s="11"/>
      <c r="B1" s="11"/>
      <c r="C1" s="11"/>
      <c r="D1" s="11"/>
      <c r="E1" s="11"/>
      <c r="F1" s="11"/>
      <c r="G1" s="11"/>
      <c r="H1" s="11"/>
      <c r="I1" s="23" t="str">
        <f>Parameters!C6</f>
        <v>2620 Barley Downs Circle, Cumming, GA, 30040</v>
      </c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ht="15.75" customHeight="1">
      <c r="A2" s="11"/>
      <c r="B2" s="11"/>
      <c r="C2" s="11"/>
      <c r="D2" s="11"/>
      <c r="E2" s="11"/>
      <c r="F2" s="11"/>
      <c r="G2" s="11"/>
      <c r="H2" s="11"/>
      <c r="I2" s="23" t="s">
        <v>78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ht="14.25" customHeight="1">
      <c r="A4" s="11"/>
      <c r="B4" s="11"/>
      <c r="C4" s="11"/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60" t="s">
        <v>71</v>
      </c>
      <c r="P4" s="61"/>
      <c r="Q4" s="61" t="s">
        <v>79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ht="14.2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ht="14.25" customHeight="1">
      <c r="A6" s="11" t="s">
        <v>80</v>
      </c>
      <c r="B6" s="11"/>
      <c r="C6" s="11"/>
      <c r="D6" s="62">
        <f>Parameters!C18</f>
        <v>6000</v>
      </c>
      <c r="E6" s="62">
        <f>D6*(1+Hidden!$C$2)</f>
        <v>6000</v>
      </c>
      <c r="F6" s="62">
        <f>E6*(1+Hidden!$C$2)</f>
        <v>6000</v>
      </c>
      <c r="G6" s="62">
        <f>F6*(1+Hidden!$C$2)</f>
        <v>6000</v>
      </c>
      <c r="H6" s="62">
        <f>G6*(1+Hidden!$C$2)</f>
        <v>6000</v>
      </c>
      <c r="I6" s="62">
        <f>H6*(1+Hidden!$C$2)</f>
        <v>6000</v>
      </c>
      <c r="J6" s="62">
        <f>I6*(1+Hidden!$C$2)</f>
        <v>6000</v>
      </c>
      <c r="K6" s="62">
        <f>J6*(1+Hidden!$C$2)</f>
        <v>6000</v>
      </c>
      <c r="L6" s="62">
        <f>K6*(1+Hidden!$C$2)</f>
        <v>6000</v>
      </c>
      <c r="M6" s="62">
        <f>L6*(1+Hidden!$C$2)</f>
        <v>6000</v>
      </c>
      <c r="N6" s="62">
        <f>M6*(1+Hidden!$C$2)</f>
        <v>6000</v>
      </c>
      <c r="O6" s="62">
        <f>N6*(1+Hidden!$C$2)</f>
        <v>6000</v>
      </c>
      <c r="P6" s="63"/>
      <c r="Q6" s="62">
        <f t="shared" ref="Q6:Q7" si="1">SUM(D6:O6)</f>
        <v>72000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ht="14.25" customHeight="1">
      <c r="A7" s="11" t="s">
        <v>81</v>
      </c>
      <c r="B7" s="11"/>
      <c r="C7" s="11"/>
      <c r="D7" s="64">
        <f>D6*Hidden!$G$10</f>
        <v>2220</v>
      </c>
      <c r="E7" s="64">
        <f>E6*Hidden!$G$10</f>
        <v>2220</v>
      </c>
      <c r="F7" s="64">
        <f>F6*Hidden!$G$10</f>
        <v>2220</v>
      </c>
      <c r="G7" s="64">
        <f>G6*Hidden!$G$10</f>
        <v>2220</v>
      </c>
      <c r="H7" s="64">
        <f>H6*Hidden!$G$10</f>
        <v>2220</v>
      </c>
      <c r="I7" s="64">
        <f>I6*Hidden!$G$10</f>
        <v>2220</v>
      </c>
      <c r="J7" s="64">
        <f>J6*Hidden!$G$10</f>
        <v>2220</v>
      </c>
      <c r="K7" s="64">
        <f>K6*Hidden!$G$10</f>
        <v>2220</v>
      </c>
      <c r="L7" s="64">
        <f>L6*Hidden!$G$10</f>
        <v>2220</v>
      </c>
      <c r="M7" s="64">
        <f>M6*Hidden!$G$10</f>
        <v>2220</v>
      </c>
      <c r="N7" s="64">
        <f>N6*Hidden!$G$10</f>
        <v>2220</v>
      </c>
      <c r="O7" s="64">
        <f>O6*Hidden!$G$10</f>
        <v>2220</v>
      </c>
      <c r="P7" s="63"/>
      <c r="Q7" s="64">
        <f t="shared" si="1"/>
        <v>26640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ht="14.25" customHeight="1">
      <c r="A8" s="12" t="s">
        <v>82</v>
      </c>
      <c r="B8" s="11"/>
      <c r="C8" s="11"/>
      <c r="D8" s="58">
        <f t="shared" ref="D8:O8" si="2">D6-D7</f>
        <v>3780</v>
      </c>
      <c r="E8" s="58">
        <f t="shared" si="2"/>
        <v>3780</v>
      </c>
      <c r="F8" s="58">
        <f t="shared" si="2"/>
        <v>3780</v>
      </c>
      <c r="G8" s="58">
        <f t="shared" si="2"/>
        <v>3780</v>
      </c>
      <c r="H8" s="58">
        <f t="shared" si="2"/>
        <v>3780</v>
      </c>
      <c r="I8" s="58">
        <f t="shared" si="2"/>
        <v>3780</v>
      </c>
      <c r="J8" s="58">
        <f t="shared" si="2"/>
        <v>3780</v>
      </c>
      <c r="K8" s="58">
        <f t="shared" si="2"/>
        <v>3780</v>
      </c>
      <c r="L8" s="58">
        <f t="shared" si="2"/>
        <v>3780</v>
      </c>
      <c r="M8" s="58">
        <f t="shared" si="2"/>
        <v>3780</v>
      </c>
      <c r="N8" s="58">
        <f t="shared" si="2"/>
        <v>3780</v>
      </c>
      <c r="O8" s="58">
        <f t="shared" si="2"/>
        <v>3780</v>
      </c>
      <c r="P8" s="63"/>
      <c r="Q8" s="58">
        <f>Q6-Q7</f>
        <v>45360</v>
      </c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11"/>
      <c r="AD8" s="11"/>
      <c r="AE8" s="11"/>
      <c r="AF8" s="11"/>
      <c r="AG8" s="11"/>
      <c r="AH8" s="11"/>
      <c r="AI8" s="11"/>
      <c r="AJ8" s="11"/>
      <c r="AK8" s="11"/>
    </row>
    <row r="9" ht="14.25" customHeight="1">
      <c r="A9" s="11"/>
      <c r="B9" s="11"/>
      <c r="C9" s="11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ht="14.25" customHeight="1">
      <c r="A10" s="12" t="s">
        <v>83</v>
      </c>
      <c r="B10" s="11"/>
      <c r="C10" s="11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ht="14.25" customHeight="1">
      <c r="A11" s="11"/>
      <c r="B11" s="11" t="s">
        <v>84</v>
      </c>
      <c r="C11" s="11"/>
      <c r="D11" s="62">
        <f>D6*Hidden!$G$12</f>
        <v>318</v>
      </c>
      <c r="E11" s="62">
        <f>E6*Hidden!$G$12</f>
        <v>318</v>
      </c>
      <c r="F11" s="62">
        <f>F6*Hidden!$G$12</f>
        <v>318</v>
      </c>
      <c r="G11" s="62">
        <f>G6*Hidden!$G$12</f>
        <v>318</v>
      </c>
      <c r="H11" s="62">
        <f>H6*Hidden!$G$12</f>
        <v>318</v>
      </c>
      <c r="I11" s="62">
        <f>I6*Hidden!$G$12</f>
        <v>318</v>
      </c>
      <c r="J11" s="62">
        <f>J6*Hidden!$G$12</f>
        <v>318</v>
      </c>
      <c r="K11" s="62">
        <f>K6*Hidden!$G$12</f>
        <v>318</v>
      </c>
      <c r="L11" s="62">
        <f>L6*Hidden!$G$12</f>
        <v>318</v>
      </c>
      <c r="M11" s="62">
        <f>M6*Hidden!$G$12</f>
        <v>318</v>
      </c>
      <c r="N11" s="62">
        <f>N6*Hidden!$G$12</f>
        <v>318</v>
      </c>
      <c r="O11" s="62">
        <f>O6*Hidden!$G$12</f>
        <v>318</v>
      </c>
      <c r="P11" s="63"/>
      <c r="Q11" s="62">
        <f t="shared" ref="Q11:Q16" si="3">SUM(D11:O11)</f>
        <v>3816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4.25" customHeight="1">
      <c r="A12" s="11"/>
      <c r="B12" s="11" t="s">
        <v>7</v>
      </c>
      <c r="C12" s="11"/>
      <c r="D12" s="62">
        <f>D6*Hidden!$G$13</f>
        <v>18</v>
      </c>
      <c r="E12" s="62">
        <f>E6*Hidden!$G$13</f>
        <v>18</v>
      </c>
      <c r="F12" s="62">
        <f>F6*Hidden!$G$13</f>
        <v>18</v>
      </c>
      <c r="G12" s="62">
        <f>G6*Hidden!$G$13</f>
        <v>18</v>
      </c>
      <c r="H12" s="62">
        <f>H6*Hidden!$G$13</f>
        <v>18</v>
      </c>
      <c r="I12" s="62">
        <f>I6*Hidden!$G$13</f>
        <v>18</v>
      </c>
      <c r="J12" s="62">
        <f>J6*Hidden!$G$13</f>
        <v>18</v>
      </c>
      <c r="K12" s="62">
        <f>K6*Hidden!$G$13</f>
        <v>18</v>
      </c>
      <c r="L12" s="62">
        <f>L6*Hidden!$G$13</f>
        <v>18</v>
      </c>
      <c r="M12" s="62">
        <f>M6*Hidden!$G$13</f>
        <v>18</v>
      </c>
      <c r="N12" s="62">
        <f>N6*Hidden!$G$13</f>
        <v>18</v>
      </c>
      <c r="O12" s="62">
        <f>O6*Hidden!$G$13</f>
        <v>18</v>
      </c>
      <c r="P12" s="63"/>
      <c r="Q12" s="62">
        <f t="shared" si="3"/>
        <v>216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4.25" customHeight="1">
      <c r="A13" s="11"/>
      <c r="B13" s="11" t="s">
        <v>8</v>
      </c>
      <c r="C13" s="11"/>
      <c r="D13" s="62">
        <f>D6*Hidden!$G$14</f>
        <v>90</v>
      </c>
      <c r="E13" s="62">
        <f>E6*Hidden!$G$14</f>
        <v>90</v>
      </c>
      <c r="F13" s="62">
        <f>F6*Hidden!$G$14</f>
        <v>90</v>
      </c>
      <c r="G13" s="62">
        <f>G6*Hidden!$G$14</f>
        <v>90</v>
      </c>
      <c r="H13" s="62">
        <f>H6*Hidden!$G$14</f>
        <v>90</v>
      </c>
      <c r="I13" s="62">
        <f>I6*Hidden!$G$14</f>
        <v>90</v>
      </c>
      <c r="J13" s="62">
        <f>J6*Hidden!$G$14</f>
        <v>90</v>
      </c>
      <c r="K13" s="62">
        <f>K6*Hidden!$G$14</f>
        <v>90</v>
      </c>
      <c r="L13" s="62">
        <f>L6*Hidden!$G$14</f>
        <v>90</v>
      </c>
      <c r="M13" s="62">
        <f>M6*Hidden!$G$14</f>
        <v>90</v>
      </c>
      <c r="N13" s="62">
        <f>N6*Hidden!$G$14</f>
        <v>90</v>
      </c>
      <c r="O13" s="62">
        <f>O6*Hidden!$G$14</f>
        <v>90</v>
      </c>
      <c r="P13" s="63"/>
      <c r="Q13" s="62">
        <f t="shared" si="3"/>
        <v>1080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4.25" customHeight="1">
      <c r="A14" s="11"/>
      <c r="B14" s="11" t="s">
        <v>85</v>
      </c>
      <c r="C14" s="11"/>
      <c r="D14" s="62">
        <f>D6*Hidden!$G$15</f>
        <v>0</v>
      </c>
      <c r="E14" s="62">
        <f>E6*Hidden!$G$15</f>
        <v>0</v>
      </c>
      <c r="F14" s="62">
        <f>F6*Hidden!$G$15</f>
        <v>0</v>
      </c>
      <c r="G14" s="62">
        <f>G6*Hidden!$G$15</f>
        <v>0</v>
      </c>
      <c r="H14" s="62">
        <f>H6*Hidden!$G$15</f>
        <v>0</v>
      </c>
      <c r="I14" s="62">
        <f>I6*Hidden!$G$15</f>
        <v>0</v>
      </c>
      <c r="J14" s="62">
        <f>J6*Hidden!$G$15</f>
        <v>0</v>
      </c>
      <c r="K14" s="62">
        <f>K6*Hidden!$G$15</f>
        <v>0</v>
      </c>
      <c r="L14" s="62">
        <f>L6*Hidden!$G$15</f>
        <v>0</v>
      </c>
      <c r="M14" s="62">
        <f>M6*Hidden!$G$15</f>
        <v>0</v>
      </c>
      <c r="N14" s="62">
        <f>N6*Hidden!$G$15</f>
        <v>0</v>
      </c>
      <c r="O14" s="62">
        <f>O6*Hidden!$G$15</f>
        <v>0</v>
      </c>
      <c r="P14" s="63"/>
      <c r="Q14" s="62">
        <f t="shared" si="3"/>
        <v>0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4.25" customHeight="1">
      <c r="A15" s="11"/>
      <c r="B15" s="11" t="s">
        <v>86</v>
      </c>
      <c r="C15" s="1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3"/>
      <c r="Q15" s="64">
        <f t="shared" si="3"/>
        <v>0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4.25" customHeight="1">
      <c r="A16" s="11"/>
      <c r="B16" s="66" t="s">
        <v>87</v>
      </c>
      <c r="C16" s="11"/>
      <c r="D16" s="62">
        <f t="shared" ref="D16:O16" si="4">SUM(D11:D15)</f>
        <v>426</v>
      </c>
      <c r="E16" s="62">
        <f t="shared" si="4"/>
        <v>426</v>
      </c>
      <c r="F16" s="62">
        <f t="shared" si="4"/>
        <v>426</v>
      </c>
      <c r="G16" s="62">
        <f t="shared" si="4"/>
        <v>426</v>
      </c>
      <c r="H16" s="62">
        <f t="shared" si="4"/>
        <v>426</v>
      </c>
      <c r="I16" s="62">
        <f t="shared" si="4"/>
        <v>426</v>
      </c>
      <c r="J16" s="62">
        <f t="shared" si="4"/>
        <v>426</v>
      </c>
      <c r="K16" s="62">
        <f t="shared" si="4"/>
        <v>426</v>
      </c>
      <c r="L16" s="62">
        <f t="shared" si="4"/>
        <v>426</v>
      </c>
      <c r="M16" s="62">
        <f t="shared" si="4"/>
        <v>426</v>
      </c>
      <c r="N16" s="62">
        <f t="shared" si="4"/>
        <v>426</v>
      </c>
      <c r="O16" s="62">
        <f t="shared" si="4"/>
        <v>426</v>
      </c>
      <c r="P16" s="63"/>
      <c r="Q16" s="62">
        <f t="shared" si="3"/>
        <v>5112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7.5" customHeight="1">
      <c r="A17" s="11"/>
      <c r="B17" s="11"/>
      <c r="C17" s="11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3"/>
      <c r="Q17" s="67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ht="14.25" customHeight="1">
      <c r="A18" s="12" t="s">
        <v>88</v>
      </c>
      <c r="B18" s="11"/>
      <c r="C18" s="11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7">
        <f t="shared" ref="Q18:Q23" si="5">SUM(D18:O18)</f>
        <v>0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ht="14.25" customHeight="1">
      <c r="A19" s="11"/>
      <c r="B19" s="11" t="s">
        <v>10</v>
      </c>
      <c r="C19" s="11"/>
      <c r="D19" s="62">
        <f>D6*Hidden!$G$16</f>
        <v>36</v>
      </c>
      <c r="E19" s="62">
        <f>E6*Hidden!$G$16</f>
        <v>36</v>
      </c>
      <c r="F19" s="62">
        <f>F6*Hidden!$G$16</f>
        <v>36</v>
      </c>
      <c r="G19" s="62">
        <f>G6*Hidden!$G$16</f>
        <v>36</v>
      </c>
      <c r="H19" s="62">
        <f>H6*Hidden!$G$16</f>
        <v>36</v>
      </c>
      <c r="I19" s="62">
        <f>I6*Hidden!$G$16</f>
        <v>36</v>
      </c>
      <c r="J19" s="62">
        <f>J6*Hidden!$G$16</f>
        <v>36</v>
      </c>
      <c r="K19" s="62">
        <f>K6*Hidden!$G$16</f>
        <v>36</v>
      </c>
      <c r="L19" s="62">
        <f>L6*Hidden!$G$16</f>
        <v>36</v>
      </c>
      <c r="M19" s="62">
        <f>M6*Hidden!$G$16</f>
        <v>36</v>
      </c>
      <c r="N19" s="62">
        <f>N6*Hidden!$G$16</f>
        <v>36</v>
      </c>
      <c r="O19" s="62">
        <f>O6*Hidden!$G$16</f>
        <v>36</v>
      </c>
      <c r="P19" s="63"/>
      <c r="Q19" s="62">
        <f t="shared" si="5"/>
        <v>432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ht="14.25" customHeight="1">
      <c r="A20" s="11"/>
      <c r="B20" s="11" t="s">
        <v>11</v>
      </c>
      <c r="C20" s="11"/>
      <c r="D20" s="62">
        <f>D6*Hidden!$G$17</f>
        <v>42</v>
      </c>
      <c r="E20" s="62">
        <f>E6*Hidden!$G$17</f>
        <v>42</v>
      </c>
      <c r="F20" s="62">
        <f>F6*Hidden!$G$17</f>
        <v>42</v>
      </c>
      <c r="G20" s="62">
        <f>G6*Hidden!$G$17</f>
        <v>42</v>
      </c>
      <c r="H20" s="62">
        <f>H6*Hidden!$G$17</f>
        <v>42</v>
      </c>
      <c r="I20" s="62">
        <f>I6*Hidden!$G$17</f>
        <v>42</v>
      </c>
      <c r="J20" s="62">
        <f>J6*Hidden!$G$17</f>
        <v>42</v>
      </c>
      <c r="K20" s="62">
        <f>K6*Hidden!$G$17</f>
        <v>42</v>
      </c>
      <c r="L20" s="62">
        <f>L6*Hidden!$G$17</f>
        <v>42</v>
      </c>
      <c r="M20" s="62">
        <f>M6*Hidden!$G$17</f>
        <v>42</v>
      </c>
      <c r="N20" s="62">
        <f>N6*Hidden!$G$17</f>
        <v>42</v>
      </c>
      <c r="O20" s="62">
        <f>O6*Hidden!$G$17</f>
        <v>42</v>
      </c>
      <c r="P20" s="63"/>
      <c r="Q20" s="62">
        <f t="shared" si="5"/>
        <v>504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ht="14.25" customHeight="1">
      <c r="A21" s="11"/>
      <c r="B21" s="11" t="s">
        <v>12</v>
      </c>
      <c r="C21" s="11"/>
      <c r="D21" s="62">
        <f>D6*Hidden!$G$18</f>
        <v>0</v>
      </c>
      <c r="E21" s="62">
        <f>E6*Hidden!$G$18</f>
        <v>0</v>
      </c>
      <c r="F21" s="62">
        <f>F6*Hidden!$G$18</f>
        <v>0</v>
      </c>
      <c r="G21" s="62">
        <f>G6*Hidden!$G$18</f>
        <v>0</v>
      </c>
      <c r="H21" s="62">
        <f>H6*Hidden!$G$18</f>
        <v>0</v>
      </c>
      <c r="I21" s="62">
        <f>I6*Hidden!$G$18</f>
        <v>0</v>
      </c>
      <c r="J21" s="62">
        <f>J6*Hidden!$G$18</f>
        <v>0</v>
      </c>
      <c r="K21" s="62">
        <f>K6*Hidden!$G$18</f>
        <v>0</v>
      </c>
      <c r="L21" s="62">
        <f>L6*Hidden!$G$18</f>
        <v>0</v>
      </c>
      <c r="M21" s="62">
        <f>M6*Hidden!$G$18</f>
        <v>0</v>
      </c>
      <c r="N21" s="62">
        <f>N6*Hidden!$G$18</f>
        <v>0</v>
      </c>
      <c r="O21" s="62">
        <f>O6*Hidden!$G$18</f>
        <v>0</v>
      </c>
      <c r="P21" s="63"/>
      <c r="Q21" s="62">
        <f t="shared" si="5"/>
        <v>0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ht="14.25" customHeight="1">
      <c r="A22" s="11"/>
      <c r="B22" s="11" t="s">
        <v>86</v>
      </c>
      <c r="C22" s="11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3"/>
      <c r="Q22" s="64">
        <f t="shared" si="5"/>
        <v>0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ht="14.25" customHeight="1">
      <c r="A23" s="11"/>
      <c r="B23" s="66" t="s">
        <v>89</v>
      </c>
      <c r="C23" s="11"/>
      <c r="D23" s="62">
        <f t="shared" ref="D23:O23" si="6">SUM(D19:D22)</f>
        <v>78</v>
      </c>
      <c r="E23" s="62">
        <f t="shared" si="6"/>
        <v>78</v>
      </c>
      <c r="F23" s="62">
        <f t="shared" si="6"/>
        <v>78</v>
      </c>
      <c r="G23" s="62">
        <f t="shared" si="6"/>
        <v>78</v>
      </c>
      <c r="H23" s="62">
        <f t="shared" si="6"/>
        <v>78</v>
      </c>
      <c r="I23" s="62">
        <f t="shared" si="6"/>
        <v>78</v>
      </c>
      <c r="J23" s="62">
        <f t="shared" si="6"/>
        <v>78</v>
      </c>
      <c r="K23" s="62">
        <f t="shared" si="6"/>
        <v>78</v>
      </c>
      <c r="L23" s="62">
        <f t="shared" si="6"/>
        <v>78</v>
      </c>
      <c r="M23" s="62">
        <f t="shared" si="6"/>
        <v>78</v>
      </c>
      <c r="N23" s="62">
        <f t="shared" si="6"/>
        <v>78</v>
      </c>
      <c r="O23" s="62">
        <f t="shared" si="6"/>
        <v>78</v>
      </c>
      <c r="P23" s="63"/>
      <c r="Q23" s="62">
        <f t="shared" si="5"/>
        <v>936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ht="7.5" customHeight="1">
      <c r="A24" s="11"/>
      <c r="B24" s="11"/>
      <c r="C24" s="11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3"/>
      <c r="Q24" s="67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ht="14.25" customHeight="1">
      <c r="A25" s="12" t="s">
        <v>90</v>
      </c>
      <c r="B25" s="11"/>
      <c r="C25" s="11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7">
        <f t="shared" ref="Q25:Q34" si="7">SUM(D25:O25)</f>
        <v>0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ht="14.25" customHeight="1">
      <c r="A26" s="11"/>
      <c r="B26" s="11" t="s">
        <v>13</v>
      </c>
      <c r="C26" s="11"/>
      <c r="D26" s="62">
        <f>D6*Hidden!$G$19</f>
        <v>204</v>
      </c>
      <c r="E26" s="62">
        <f>E6*Hidden!$G$19</f>
        <v>204</v>
      </c>
      <c r="F26" s="62">
        <f>F6*Hidden!$G$19</f>
        <v>204</v>
      </c>
      <c r="G26" s="62">
        <f>G6*Hidden!$G$19</f>
        <v>204</v>
      </c>
      <c r="H26" s="62">
        <f>H6*Hidden!$G$19</f>
        <v>204</v>
      </c>
      <c r="I26" s="62">
        <f>I6*Hidden!$G$19</f>
        <v>204</v>
      </c>
      <c r="J26" s="62">
        <f>J6*Hidden!$G$19</f>
        <v>204</v>
      </c>
      <c r="K26" s="62">
        <f>K6*Hidden!$G$19</f>
        <v>204</v>
      </c>
      <c r="L26" s="62">
        <f>L6*Hidden!$G$19</f>
        <v>204</v>
      </c>
      <c r="M26" s="62">
        <f>M6*Hidden!$G$19</f>
        <v>204</v>
      </c>
      <c r="N26" s="62">
        <f>N6*Hidden!$G$19</f>
        <v>204</v>
      </c>
      <c r="O26" s="62">
        <f>O6*Hidden!$G$19</f>
        <v>204</v>
      </c>
      <c r="P26" s="63"/>
      <c r="Q26" s="62">
        <f t="shared" si="7"/>
        <v>2448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ht="14.25" customHeight="1">
      <c r="A27" s="11"/>
      <c r="B27" s="11" t="s">
        <v>14</v>
      </c>
      <c r="C27" s="11"/>
      <c r="D27" s="62">
        <f>D6*Hidden!$G$20</f>
        <v>120</v>
      </c>
      <c r="E27" s="62">
        <f>E6*Hidden!$G$20</f>
        <v>120</v>
      </c>
      <c r="F27" s="62">
        <f>F6*Hidden!$G$20</f>
        <v>120</v>
      </c>
      <c r="G27" s="62">
        <f>G6*Hidden!$G$20</f>
        <v>120</v>
      </c>
      <c r="H27" s="62">
        <f>H6*Hidden!$G$20</f>
        <v>120</v>
      </c>
      <c r="I27" s="62">
        <f>I6*Hidden!$G$20</f>
        <v>120</v>
      </c>
      <c r="J27" s="62">
        <f>J6*Hidden!$G$20</f>
        <v>120</v>
      </c>
      <c r="K27" s="62">
        <f>K6*Hidden!$G$20</f>
        <v>120</v>
      </c>
      <c r="L27" s="62">
        <f>L6*Hidden!$G$20</f>
        <v>120</v>
      </c>
      <c r="M27" s="62">
        <f>M6*Hidden!$G$20</f>
        <v>120</v>
      </c>
      <c r="N27" s="62">
        <f>N6*Hidden!$G$20</f>
        <v>120</v>
      </c>
      <c r="O27" s="62">
        <f>O6*Hidden!$G$20</f>
        <v>120</v>
      </c>
      <c r="P27" s="63"/>
      <c r="Q27" s="62">
        <f t="shared" si="7"/>
        <v>1440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ht="14.25" customHeight="1">
      <c r="A28" s="11"/>
      <c r="B28" s="11" t="s">
        <v>15</v>
      </c>
      <c r="C28" s="11"/>
      <c r="D28" s="62">
        <f>D6*Hidden!$G$21</f>
        <v>48</v>
      </c>
      <c r="E28" s="62">
        <f>E6*Hidden!$G$21</f>
        <v>48</v>
      </c>
      <c r="F28" s="62">
        <f>F6*Hidden!$G$21</f>
        <v>48</v>
      </c>
      <c r="G28" s="62">
        <f>G6*Hidden!$G$21</f>
        <v>48</v>
      </c>
      <c r="H28" s="62">
        <f>H6*Hidden!$G$21</f>
        <v>48</v>
      </c>
      <c r="I28" s="62">
        <f>I6*Hidden!$G$21</f>
        <v>48</v>
      </c>
      <c r="J28" s="62">
        <f>J6*Hidden!$G$21</f>
        <v>48</v>
      </c>
      <c r="K28" s="62">
        <f>K6*Hidden!$G$21</f>
        <v>48</v>
      </c>
      <c r="L28" s="62">
        <f>L6*Hidden!$G$21</f>
        <v>48</v>
      </c>
      <c r="M28" s="62">
        <f>M6*Hidden!$G$21</f>
        <v>48</v>
      </c>
      <c r="N28" s="62">
        <f>N6*Hidden!$G$21</f>
        <v>48</v>
      </c>
      <c r="O28" s="62">
        <f>O6*Hidden!$G$21</f>
        <v>48</v>
      </c>
      <c r="P28" s="63"/>
      <c r="Q28" s="62">
        <f t="shared" si="7"/>
        <v>576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ht="14.25" customHeight="1">
      <c r="A29" s="11"/>
      <c r="B29" s="11" t="s">
        <v>16</v>
      </c>
      <c r="C29" s="11"/>
      <c r="D29" s="62">
        <f>D6*Hidden!$G$22</f>
        <v>30</v>
      </c>
      <c r="E29" s="62">
        <f>E6*Hidden!$G$22</f>
        <v>30</v>
      </c>
      <c r="F29" s="62">
        <f>F6*Hidden!$G$22</f>
        <v>30</v>
      </c>
      <c r="G29" s="62">
        <f>G6*Hidden!$G$22</f>
        <v>30</v>
      </c>
      <c r="H29" s="62">
        <f>H6*Hidden!$G$22</f>
        <v>30</v>
      </c>
      <c r="I29" s="62">
        <f>I6*Hidden!$G$22</f>
        <v>30</v>
      </c>
      <c r="J29" s="62">
        <f>J6*Hidden!$G$22</f>
        <v>30</v>
      </c>
      <c r="K29" s="62">
        <f>K6*Hidden!$G$22</f>
        <v>30</v>
      </c>
      <c r="L29" s="62">
        <f>L6*Hidden!$G$22</f>
        <v>30</v>
      </c>
      <c r="M29" s="62">
        <f>M6*Hidden!$G$22</f>
        <v>30</v>
      </c>
      <c r="N29" s="62">
        <f>N6*Hidden!$G$22</f>
        <v>30</v>
      </c>
      <c r="O29" s="62">
        <f>O6*Hidden!$G$22</f>
        <v>30</v>
      </c>
      <c r="P29" s="63"/>
      <c r="Q29" s="62">
        <f t="shared" si="7"/>
        <v>360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ht="14.25" customHeight="1">
      <c r="A30" s="11"/>
      <c r="B30" s="11" t="s">
        <v>91</v>
      </c>
      <c r="C30" s="11"/>
      <c r="D30" s="62">
        <f>D6*Hidden!$G$23</f>
        <v>18</v>
      </c>
      <c r="E30" s="62">
        <f>E6*Hidden!$G$23</f>
        <v>18</v>
      </c>
      <c r="F30" s="62">
        <f>F6*Hidden!$G$23</f>
        <v>18</v>
      </c>
      <c r="G30" s="62">
        <f>G6*Hidden!$G$23</f>
        <v>18</v>
      </c>
      <c r="H30" s="62">
        <f>H6*Hidden!$G$23</f>
        <v>18</v>
      </c>
      <c r="I30" s="62">
        <f>I6*Hidden!$G$23</f>
        <v>18</v>
      </c>
      <c r="J30" s="62">
        <f>J6*Hidden!$G$23</f>
        <v>18</v>
      </c>
      <c r="K30" s="62">
        <f>K6*Hidden!$G$23</f>
        <v>18</v>
      </c>
      <c r="L30" s="62">
        <f>L6*Hidden!$G$23</f>
        <v>18</v>
      </c>
      <c r="M30" s="62">
        <f>M6*Hidden!$G$23</f>
        <v>18</v>
      </c>
      <c r="N30" s="62">
        <f>N6*Hidden!$G$23</f>
        <v>18</v>
      </c>
      <c r="O30" s="62">
        <f>O6*Hidden!$G$23</f>
        <v>18</v>
      </c>
      <c r="P30" s="63"/>
      <c r="Q30" s="62">
        <f t="shared" si="7"/>
        <v>216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ht="14.25" customHeight="1">
      <c r="A31" s="11"/>
      <c r="B31" s="11" t="s">
        <v>18</v>
      </c>
      <c r="C31" s="11"/>
      <c r="D31" s="62">
        <f>D6*Hidden!$G$24</f>
        <v>36</v>
      </c>
      <c r="E31" s="62">
        <f>E6*Hidden!$G$24</f>
        <v>36</v>
      </c>
      <c r="F31" s="62">
        <f>F6*Hidden!$G$24</f>
        <v>36</v>
      </c>
      <c r="G31" s="62">
        <f>G6*Hidden!$G$24</f>
        <v>36</v>
      </c>
      <c r="H31" s="62">
        <f>H6*Hidden!$G$24</f>
        <v>36</v>
      </c>
      <c r="I31" s="62">
        <f>I6*Hidden!$G$24</f>
        <v>36</v>
      </c>
      <c r="J31" s="62">
        <f>J6*Hidden!$G$24</f>
        <v>36</v>
      </c>
      <c r="K31" s="62">
        <f>K6*Hidden!$G$24</f>
        <v>36</v>
      </c>
      <c r="L31" s="62">
        <f>L6*Hidden!$G$24</f>
        <v>36</v>
      </c>
      <c r="M31" s="62">
        <f>M6*Hidden!$G$24</f>
        <v>36</v>
      </c>
      <c r="N31" s="62">
        <f>N6*Hidden!$G$24</f>
        <v>36</v>
      </c>
      <c r="O31" s="62">
        <f>O6*Hidden!$G$24</f>
        <v>36</v>
      </c>
      <c r="P31" s="63"/>
      <c r="Q31" s="62">
        <f t="shared" si="7"/>
        <v>432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ht="14.25" customHeight="1">
      <c r="A32" s="11"/>
      <c r="B32" s="11" t="s">
        <v>92</v>
      </c>
      <c r="C32" s="11"/>
      <c r="D32" s="62">
        <f>D6*Hidden!$G$25</f>
        <v>0</v>
      </c>
      <c r="E32" s="62">
        <f>E6*Hidden!$G$25</f>
        <v>0</v>
      </c>
      <c r="F32" s="62">
        <f>F6*Hidden!$G$25</f>
        <v>0</v>
      </c>
      <c r="G32" s="62">
        <f>G6*Hidden!$G$25</f>
        <v>0</v>
      </c>
      <c r="H32" s="62">
        <f>H6*Hidden!$G$25</f>
        <v>0</v>
      </c>
      <c r="I32" s="62">
        <f>I6*Hidden!$G$25</f>
        <v>0</v>
      </c>
      <c r="J32" s="62">
        <f>J6*Hidden!$G$25</f>
        <v>0</v>
      </c>
      <c r="K32" s="62">
        <f>K6*Hidden!$G$25</f>
        <v>0</v>
      </c>
      <c r="L32" s="62">
        <f>L6*Hidden!$G$25</f>
        <v>0</v>
      </c>
      <c r="M32" s="62">
        <f>M6*Hidden!$G$25</f>
        <v>0</v>
      </c>
      <c r="N32" s="62">
        <f>N6*Hidden!$G$25</f>
        <v>0</v>
      </c>
      <c r="O32" s="62">
        <f>O6*Hidden!$G$25</f>
        <v>0</v>
      </c>
      <c r="P32" s="63"/>
      <c r="Q32" s="62">
        <f t="shared" si="7"/>
        <v>0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ht="14.25" customHeight="1">
      <c r="A33" s="11"/>
      <c r="B33" s="11" t="s">
        <v>86</v>
      </c>
      <c r="C33" s="11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3"/>
      <c r="Q33" s="64">
        <f t="shared" si="7"/>
        <v>0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ht="14.25" customHeight="1">
      <c r="A34" s="11"/>
      <c r="B34" s="66" t="s">
        <v>93</v>
      </c>
      <c r="C34" s="11"/>
      <c r="D34" s="62">
        <f t="shared" ref="D34:O34" si="8">SUM(D26:D33)</f>
        <v>456</v>
      </c>
      <c r="E34" s="62">
        <f t="shared" si="8"/>
        <v>456</v>
      </c>
      <c r="F34" s="62">
        <f t="shared" si="8"/>
        <v>456</v>
      </c>
      <c r="G34" s="62">
        <f t="shared" si="8"/>
        <v>456</v>
      </c>
      <c r="H34" s="62">
        <f t="shared" si="8"/>
        <v>456</v>
      </c>
      <c r="I34" s="62">
        <f t="shared" si="8"/>
        <v>456</v>
      </c>
      <c r="J34" s="62">
        <f t="shared" si="8"/>
        <v>456</v>
      </c>
      <c r="K34" s="62">
        <f t="shared" si="8"/>
        <v>456</v>
      </c>
      <c r="L34" s="62">
        <f t="shared" si="8"/>
        <v>456</v>
      </c>
      <c r="M34" s="62">
        <f t="shared" si="8"/>
        <v>456</v>
      </c>
      <c r="N34" s="62">
        <f t="shared" si="8"/>
        <v>456</v>
      </c>
      <c r="O34" s="62">
        <f t="shared" si="8"/>
        <v>456</v>
      </c>
      <c r="P34" s="63"/>
      <c r="Q34" s="62">
        <f t="shared" si="7"/>
        <v>5472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ht="7.5" customHeight="1">
      <c r="A35" s="11"/>
      <c r="B35" s="11"/>
      <c r="C35" s="11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3"/>
      <c r="Q35" s="6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ht="14.25" customHeight="1">
      <c r="A36" s="12" t="s">
        <v>94</v>
      </c>
      <c r="B36" s="11"/>
      <c r="C36" s="1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7">
        <f t="shared" ref="Q36:Q41" si="9">SUM(D36:O36)</f>
        <v>0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ht="14.25" customHeight="1">
      <c r="A37" s="11"/>
      <c r="B37" s="11" t="s">
        <v>20</v>
      </c>
      <c r="C37" s="11"/>
      <c r="D37" s="62">
        <f>D6*Hidden!$G$26</f>
        <v>6</v>
      </c>
      <c r="E37" s="62">
        <f>E6*Hidden!$G$26</f>
        <v>6</v>
      </c>
      <c r="F37" s="62">
        <f>F6*Hidden!$G$26</f>
        <v>6</v>
      </c>
      <c r="G37" s="62">
        <f>G6*Hidden!$G$26</f>
        <v>6</v>
      </c>
      <c r="H37" s="62">
        <f>H6*Hidden!$G$26</f>
        <v>6</v>
      </c>
      <c r="I37" s="62">
        <f>I6*Hidden!$G$26</f>
        <v>6</v>
      </c>
      <c r="J37" s="62">
        <f>J6*Hidden!$G$26</f>
        <v>6</v>
      </c>
      <c r="K37" s="62">
        <f>K6*Hidden!$G$26</f>
        <v>6</v>
      </c>
      <c r="L37" s="62">
        <f>L6*Hidden!$G$26</f>
        <v>6</v>
      </c>
      <c r="M37" s="62">
        <f>M6*Hidden!$G$26</f>
        <v>6</v>
      </c>
      <c r="N37" s="62">
        <f>N6*Hidden!$G$26</f>
        <v>6</v>
      </c>
      <c r="O37" s="62">
        <f>O6*Hidden!$G$26</f>
        <v>6</v>
      </c>
      <c r="P37" s="63"/>
      <c r="Q37" s="62">
        <f t="shared" si="9"/>
        <v>72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ht="14.25" customHeight="1">
      <c r="A38" s="11"/>
      <c r="B38" s="11" t="s">
        <v>21</v>
      </c>
      <c r="C38" s="11"/>
      <c r="D38" s="62">
        <f>D6*Hidden!$G$27</f>
        <v>6</v>
      </c>
      <c r="E38" s="62">
        <f>E6*Hidden!$G$27</f>
        <v>6</v>
      </c>
      <c r="F38" s="62">
        <f>F6*Hidden!$G$27</f>
        <v>6</v>
      </c>
      <c r="G38" s="62">
        <f>G6*Hidden!$G$27</f>
        <v>6</v>
      </c>
      <c r="H38" s="62">
        <f>H6*Hidden!$G$27</f>
        <v>6</v>
      </c>
      <c r="I38" s="62">
        <f>I6*Hidden!$G$27</f>
        <v>6</v>
      </c>
      <c r="J38" s="62">
        <f>J6*Hidden!$G$27</f>
        <v>6</v>
      </c>
      <c r="K38" s="62">
        <f>K6*Hidden!$G$27</f>
        <v>6</v>
      </c>
      <c r="L38" s="62">
        <f>L6*Hidden!$G$27</f>
        <v>6</v>
      </c>
      <c r="M38" s="62">
        <f>M6*Hidden!$G$27</f>
        <v>6</v>
      </c>
      <c r="N38" s="62">
        <f>N6*Hidden!$G$27</f>
        <v>6</v>
      </c>
      <c r="O38" s="62">
        <f>O6*Hidden!$G$27</f>
        <v>6</v>
      </c>
      <c r="P38" s="63"/>
      <c r="Q38" s="62">
        <f t="shared" si="9"/>
        <v>72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ht="14.25" customHeight="1">
      <c r="A39" s="11"/>
      <c r="B39" s="11" t="s">
        <v>22</v>
      </c>
      <c r="C39" s="11"/>
      <c r="D39" s="62">
        <f>D6*Hidden!$D$28</f>
        <v>6</v>
      </c>
      <c r="E39" s="62">
        <f>E6*Hidden!$D$28</f>
        <v>6</v>
      </c>
      <c r="F39" s="62">
        <f>F6*Hidden!$D$28</f>
        <v>6</v>
      </c>
      <c r="G39" s="62">
        <f>G6*Hidden!$D$28</f>
        <v>6</v>
      </c>
      <c r="H39" s="62">
        <f>H6*Hidden!$D$28</f>
        <v>6</v>
      </c>
      <c r="I39" s="62">
        <f>I6*Hidden!$D$28</f>
        <v>6</v>
      </c>
      <c r="J39" s="62">
        <f>J6*Hidden!$D$28</f>
        <v>6</v>
      </c>
      <c r="K39" s="62">
        <f>K6*Hidden!$D$28</f>
        <v>6</v>
      </c>
      <c r="L39" s="62">
        <f>L6*Hidden!$D$28</f>
        <v>6</v>
      </c>
      <c r="M39" s="62">
        <f>M6*Hidden!$D$28</f>
        <v>6</v>
      </c>
      <c r="N39" s="62">
        <f>N6*Hidden!$D$28</f>
        <v>6</v>
      </c>
      <c r="O39" s="62">
        <f>O6*Hidden!$D$28</f>
        <v>6</v>
      </c>
      <c r="P39" s="63"/>
      <c r="Q39" s="62">
        <f t="shared" si="9"/>
        <v>72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ht="14.25" customHeight="1">
      <c r="A40" s="11"/>
      <c r="B40" s="11" t="s">
        <v>86</v>
      </c>
      <c r="C40" s="1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3"/>
      <c r="Q40" s="64">
        <f t="shared" si="9"/>
        <v>0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ht="14.25" customHeight="1">
      <c r="A41" s="11"/>
      <c r="B41" s="66" t="s">
        <v>95</v>
      </c>
      <c r="C41" s="11"/>
      <c r="D41" s="62">
        <f t="shared" ref="D41:O41" si="10">SUM(D37:D40)</f>
        <v>18</v>
      </c>
      <c r="E41" s="62">
        <f t="shared" si="10"/>
        <v>18</v>
      </c>
      <c r="F41" s="62">
        <f t="shared" si="10"/>
        <v>18</v>
      </c>
      <c r="G41" s="62">
        <f t="shared" si="10"/>
        <v>18</v>
      </c>
      <c r="H41" s="62">
        <f t="shared" si="10"/>
        <v>18</v>
      </c>
      <c r="I41" s="62">
        <f t="shared" si="10"/>
        <v>18</v>
      </c>
      <c r="J41" s="62">
        <f t="shared" si="10"/>
        <v>18</v>
      </c>
      <c r="K41" s="62">
        <f t="shared" si="10"/>
        <v>18</v>
      </c>
      <c r="L41" s="62">
        <f t="shared" si="10"/>
        <v>18</v>
      </c>
      <c r="M41" s="62">
        <f t="shared" si="10"/>
        <v>18</v>
      </c>
      <c r="N41" s="62">
        <f t="shared" si="10"/>
        <v>18</v>
      </c>
      <c r="O41" s="62">
        <f t="shared" si="10"/>
        <v>18</v>
      </c>
      <c r="P41" s="63"/>
      <c r="Q41" s="62">
        <f t="shared" si="9"/>
        <v>216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ht="7.5" customHeight="1">
      <c r="A42" s="11"/>
      <c r="B42" s="11"/>
      <c r="C42" s="11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3"/>
      <c r="Q42" s="6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ht="17.25" customHeight="1">
      <c r="A43" s="12" t="s">
        <v>86</v>
      </c>
      <c r="B43" s="11"/>
      <c r="C43" s="11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3"/>
      <c r="Q43" s="67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ht="14.25" customHeight="1">
      <c r="A44" s="11"/>
      <c r="B44" s="11" t="s">
        <v>96</v>
      </c>
      <c r="C44" s="11"/>
      <c r="D44" s="62">
        <f>D6*Hidden!$G$29</f>
        <v>6</v>
      </c>
      <c r="E44" s="62">
        <f>E6*Hidden!$G$29</f>
        <v>6</v>
      </c>
      <c r="F44" s="62">
        <f>F6*Hidden!$G$29</f>
        <v>6</v>
      </c>
      <c r="G44" s="62">
        <f>G6*Hidden!$G$29</f>
        <v>6</v>
      </c>
      <c r="H44" s="62">
        <f>H6*Hidden!$G$29</f>
        <v>6</v>
      </c>
      <c r="I44" s="62">
        <f>I6*Hidden!$G$29</f>
        <v>6</v>
      </c>
      <c r="J44" s="62">
        <f>J6*Hidden!$G$29</f>
        <v>6</v>
      </c>
      <c r="K44" s="62">
        <f>K6*Hidden!$G$29</f>
        <v>6</v>
      </c>
      <c r="L44" s="62">
        <f>L6*Hidden!$G$29</f>
        <v>6</v>
      </c>
      <c r="M44" s="62">
        <f>M6*Hidden!$G$29</f>
        <v>6</v>
      </c>
      <c r="N44" s="62">
        <f>N6*Hidden!$G$29</f>
        <v>6</v>
      </c>
      <c r="O44" s="62">
        <f>O6*Hidden!$G$29</f>
        <v>6</v>
      </c>
      <c r="P44" s="63"/>
      <c r="Q44" s="62">
        <f t="shared" ref="Q44:Q48" si="11">SUM(D44:O44)</f>
        <v>72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ht="14.25" customHeight="1">
      <c r="A45" s="11"/>
      <c r="B45" s="11" t="s">
        <v>24</v>
      </c>
      <c r="C45" s="11"/>
      <c r="D45" s="62">
        <f>D6*Hidden!$G$30</f>
        <v>0</v>
      </c>
      <c r="E45" s="62">
        <f>E6*Hidden!$G$30</f>
        <v>0</v>
      </c>
      <c r="F45" s="62">
        <f>F6*Hidden!$G$30</f>
        <v>0</v>
      </c>
      <c r="G45" s="62">
        <f>G6*Hidden!$G$30</f>
        <v>0</v>
      </c>
      <c r="H45" s="62">
        <f>H6*Hidden!$G$30</f>
        <v>0</v>
      </c>
      <c r="I45" s="62">
        <f>I6*Hidden!$G$30</f>
        <v>0</v>
      </c>
      <c r="J45" s="62">
        <f>J6*Hidden!$G$30</f>
        <v>0</v>
      </c>
      <c r="K45" s="62">
        <f>K6*Hidden!$G$30</f>
        <v>0</v>
      </c>
      <c r="L45" s="62">
        <f>L6*Hidden!$G$30</f>
        <v>0</v>
      </c>
      <c r="M45" s="62">
        <f>M6*Hidden!$G$30</f>
        <v>0</v>
      </c>
      <c r="N45" s="62">
        <f>N6*Hidden!$G$30</f>
        <v>0</v>
      </c>
      <c r="O45" s="62">
        <f>O6*Hidden!$G$30</f>
        <v>0</v>
      </c>
      <c r="P45" s="63"/>
      <c r="Q45" s="62">
        <f t="shared" si="11"/>
        <v>0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ht="14.25" customHeight="1">
      <c r="A46" s="11"/>
      <c r="B46" s="11" t="s">
        <v>25</v>
      </c>
      <c r="C46" s="11"/>
      <c r="D46" s="62">
        <f>D6*Hidden!$G$31</f>
        <v>72</v>
      </c>
      <c r="E46" s="62">
        <f>E6*Hidden!$G$31</f>
        <v>72</v>
      </c>
      <c r="F46" s="62">
        <f>F6*Hidden!$G$31</f>
        <v>72</v>
      </c>
      <c r="G46" s="62">
        <f>G6*Hidden!$G$31</f>
        <v>72</v>
      </c>
      <c r="H46" s="62">
        <f>H6*Hidden!$G$31</f>
        <v>72</v>
      </c>
      <c r="I46" s="62">
        <f>I6*Hidden!$G$31</f>
        <v>72</v>
      </c>
      <c r="J46" s="62">
        <f>J6*Hidden!$G$31</f>
        <v>72</v>
      </c>
      <c r="K46" s="62">
        <f>K6*Hidden!$G$31</f>
        <v>72</v>
      </c>
      <c r="L46" s="62">
        <f>L6*Hidden!$G$31</f>
        <v>72</v>
      </c>
      <c r="M46" s="62">
        <f>M6*Hidden!$G$31</f>
        <v>72</v>
      </c>
      <c r="N46" s="62">
        <f>N6*Hidden!$G$31</f>
        <v>72</v>
      </c>
      <c r="O46" s="62">
        <f>O6*Hidden!$G$31</f>
        <v>72</v>
      </c>
      <c r="P46" s="63"/>
      <c r="Q46" s="62">
        <f t="shared" si="11"/>
        <v>864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ht="14.25" customHeight="1">
      <c r="A47" s="11"/>
      <c r="B47" s="11" t="s">
        <v>86</v>
      </c>
      <c r="C47" s="1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3"/>
      <c r="Q47" s="64">
        <f t="shared" si="11"/>
        <v>0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ht="14.25" customHeight="1">
      <c r="A48" s="11"/>
      <c r="B48" s="66" t="s">
        <v>97</v>
      </c>
      <c r="C48" s="11"/>
      <c r="D48" s="62">
        <f t="shared" ref="D48:O48" si="12">SUM(D44:D47)</f>
        <v>78</v>
      </c>
      <c r="E48" s="62">
        <f t="shared" si="12"/>
        <v>78</v>
      </c>
      <c r="F48" s="62">
        <f t="shared" si="12"/>
        <v>78</v>
      </c>
      <c r="G48" s="62">
        <f t="shared" si="12"/>
        <v>78</v>
      </c>
      <c r="H48" s="62">
        <f t="shared" si="12"/>
        <v>78</v>
      </c>
      <c r="I48" s="62">
        <f t="shared" si="12"/>
        <v>78</v>
      </c>
      <c r="J48" s="62">
        <f t="shared" si="12"/>
        <v>78</v>
      </c>
      <c r="K48" s="62">
        <f t="shared" si="12"/>
        <v>78</v>
      </c>
      <c r="L48" s="62">
        <f t="shared" si="12"/>
        <v>78</v>
      </c>
      <c r="M48" s="62">
        <f t="shared" si="12"/>
        <v>78</v>
      </c>
      <c r="N48" s="62">
        <f t="shared" si="12"/>
        <v>78</v>
      </c>
      <c r="O48" s="62">
        <f t="shared" si="12"/>
        <v>78</v>
      </c>
      <c r="P48" s="63"/>
      <c r="Q48" s="62">
        <f t="shared" si="11"/>
        <v>936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ht="14.25" customHeight="1">
      <c r="A49" s="11"/>
      <c r="B49" s="11"/>
      <c r="C49" s="11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3"/>
      <c r="Q49" s="68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ht="14.25" customHeight="1">
      <c r="A50" s="12" t="s">
        <v>98</v>
      </c>
      <c r="B50" s="11"/>
      <c r="C50" s="11"/>
      <c r="D50" s="58">
        <f t="shared" ref="D50:O50" si="13">D16+D23+D34+D41+D48</f>
        <v>1056</v>
      </c>
      <c r="E50" s="58">
        <f t="shared" si="13"/>
        <v>1056</v>
      </c>
      <c r="F50" s="58">
        <f t="shared" si="13"/>
        <v>1056</v>
      </c>
      <c r="G50" s="58">
        <f t="shared" si="13"/>
        <v>1056</v>
      </c>
      <c r="H50" s="58">
        <f t="shared" si="13"/>
        <v>1056</v>
      </c>
      <c r="I50" s="58">
        <f t="shared" si="13"/>
        <v>1056</v>
      </c>
      <c r="J50" s="58">
        <f t="shared" si="13"/>
        <v>1056</v>
      </c>
      <c r="K50" s="58">
        <f t="shared" si="13"/>
        <v>1056</v>
      </c>
      <c r="L50" s="58">
        <f t="shared" si="13"/>
        <v>1056</v>
      </c>
      <c r="M50" s="58">
        <f t="shared" si="13"/>
        <v>1056</v>
      </c>
      <c r="N50" s="58">
        <f t="shared" si="13"/>
        <v>1056</v>
      </c>
      <c r="O50" s="58">
        <f t="shared" si="13"/>
        <v>1056</v>
      </c>
      <c r="Q50" s="58">
        <f>Q16+Q23+Q34+Q41+Q48</f>
        <v>12672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ht="14.25" customHeight="1">
      <c r="A51" s="11"/>
      <c r="B51" s="11"/>
      <c r="C51" s="11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3"/>
      <c r="Q51" s="68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ht="14.25" customHeight="1">
      <c r="A52" s="12" t="s">
        <v>99</v>
      </c>
      <c r="B52" s="12"/>
      <c r="C52" s="12"/>
      <c r="D52" s="58">
        <f t="shared" ref="D52:O52" si="14">D8-D50</f>
        <v>2724</v>
      </c>
      <c r="E52" s="58">
        <f t="shared" si="14"/>
        <v>2724</v>
      </c>
      <c r="F52" s="58">
        <f t="shared" si="14"/>
        <v>2724</v>
      </c>
      <c r="G52" s="58">
        <f t="shared" si="14"/>
        <v>2724</v>
      </c>
      <c r="H52" s="58">
        <f t="shared" si="14"/>
        <v>2724</v>
      </c>
      <c r="I52" s="58">
        <f t="shared" si="14"/>
        <v>2724</v>
      </c>
      <c r="J52" s="58">
        <f t="shared" si="14"/>
        <v>2724</v>
      </c>
      <c r="K52" s="58">
        <f t="shared" si="14"/>
        <v>2724</v>
      </c>
      <c r="L52" s="58">
        <f t="shared" si="14"/>
        <v>2724</v>
      </c>
      <c r="M52" s="58">
        <f t="shared" si="14"/>
        <v>2724</v>
      </c>
      <c r="N52" s="58">
        <f t="shared" si="14"/>
        <v>2724</v>
      </c>
      <c r="O52" s="58">
        <f t="shared" si="14"/>
        <v>2724</v>
      </c>
      <c r="P52" s="69"/>
      <c r="Q52" s="58">
        <f>Q8-Q50</f>
        <v>32688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ht="14.25" customHeight="1">
      <c r="A53" s="11"/>
      <c r="B53" s="11"/>
      <c r="C53" s="11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ht="14.25" customHeight="1">
      <c r="A54" s="11" t="s">
        <v>26</v>
      </c>
      <c r="B54" s="11"/>
      <c r="C54" s="11"/>
      <c r="D54" s="62">
        <f>D6*Hidden!$G$32</f>
        <v>480</v>
      </c>
      <c r="E54" s="62">
        <f>E6*Hidden!$G$32</f>
        <v>480</v>
      </c>
      <c r="F54" s="62">
        <f>F6*Hidden!$G$32</f>
        <v>480</v>
      </c>
      <c r="G54" s="62">
        <f>G6*Hidden!$G$32</f>
        <v>480</v>
      </c>
      <c r="H54" s="62">
        <f>H6*Hidden!$G$32</f>
        <v>480</v>
      </c>
      <c r="I54" s="62">
        <f>I6*Hidden!$G$32</f>
        <v>480</v>
      </c>
      <c r="J54" s="62">
        <f>J6*Hidden!$G$32</f>
        <v>480</v>
      </c>
      <c r="K54" s="62">
        <f>K6*Hidden!$G$32</f>
        <v>480</v>
      </c>
      <c r="L54" s="62">
        <f>L6*Hidden!$G$32</f>
        <v>480</v>
      </c>
      <c r="M54" s="62">
        <f>M6*Hidden!$G$32</f>
        <v>480</v>
      </c>
      <c r="N54" s="62">
        <f>N6*Hidden!$G$32</f>
        <v>480</v>
      </c>
      <c r="O54" s="62">
        <f>O6*Hidden!$G$32</f>
        <v>480</v>
      </c>
      <c r="P54" s="63"/>
      <c r="Q54" s="62">
        <f t="shared" ref="Q54:Q55" si="15">SUM(D54:O54)</f>
        <v>5760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ht="14.25" customHeight="1">
      <c r="A55" s="11" t="s">
        <v>100</v>
      </c>
      <c r="B55" s="11"/>
      <c r="C55" s="11"/>
      <c r="D55" s="62">
        <f>D6*Hidden!$G$33</f>
        <v>60</v>
      </c>
      <c r="E55" s="62">
        <f>E6*Hidden!$G$33</f>
        <v>60</v>
      </c>
      <c r="F55" s="62">
        <f>F6*Hidden!$G$33</f>
        <v>60</v>
      </c>
      <c r="G55" s="62">
        <f>G6*Hidden!$G$33</f>
        <v>60</v>
      </c>
      <c r="H55" s="62">
        <f>H6*Hidden!$G$33</f>
        <v>60</v>
      </c>
      <c r="I55" s="62">
        <f>I6*Hidden!$G$33</f>
        <v>60</v>
      </c>
      <c r="J55" s="62">
        <f>J6*Hidden!$G$33</f>
        <v>60</v>
      </c>
      <c r="K55" s="62">
        <f>K6*Hidden!$G$33</f>
        <v>60</v>
      </c>
      <c r="L55" s="62">
        <f>L6*Hidden!$G$33</f>
        <v>60</v>
      </c>
      <c r="M55" s="62">
        <f>M6*Hidden!$G$33</f>
        <v>60</v>
      </c>
      <c r="N55" s="62">
        <f>N6*Hidden!$G$33</f>
        <v>60</v>
      </c>
      <c r="O55" s="62">
        <f>O6*Hidden!$G$33</f>
        <v>60</v>
      </c>
      <c r="P55" s="63"/>
      <c r="Q55" s="62">
        <f t="shared" si="15"/>
        <v>720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ht="14.25" customHeight="1">
      <c r="A56" s="11"/>
      <c r="B56" s="11"/>
      <c r="C56" s="11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3"/>
      <c r="Q56" s="68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ht="14.25" customHeight="1">
      <c r="A57" s="12" t="s">
        <v>101</v>
      </c>
      <c r="B57" s="11"/>
      <c r="C57" s="11"/>
      <c r="D57" s="58">
        <f t="shared" ref="D57:O57" si="16">SUM(D54:D55)</f>
        <v>540</v>
      </c>
      <c r="E57" s="58">
        <f t="shared" si="16"/>
        <v>540</v>
      </c>
      <c r="F57" s="58">
        <f t="shared" si="16"/>
        <v>540</v>
      </c>
      <c r="G57" s="58">
        <f t="shared" si="16"/>
        <v>540</v>
      </c>
      <c r="H57" s="58">
        <f t="shared" si="16"/>
        <v>540</v>
      </c>
      <c r="I57" s="58">
        <f t="shared" si="16"/>
        <v>540</v>
      </c>
      <c r="J57" s="58">
        <f t="shared" si="16"/>
        <v>540</v>
      </c>
      <c r="K57" s="58">
        <f t="shared" si="16"/>
        <v>540</v>
      </c>
      <c r="L57" s="58">
        <f t="shared" si="16"/>
        <v>540</v>
      </c>
      <c r="M57" s="58">
        <f t="shared" si="16"/>
        <v>540</v>
      </c>
      <c r="N57" s="58">
        <f t="shared" si="16"/>
        <v>540</v>
      </c>
      <c r="O57" s="58">
        <f t="shared" si="16"/>
        <v>540</v>
      </c>
      <c r="P57" s="63"/>
      <c r="Q57" s="58">
        <f>SUM(Q54:Q55)</f>
        <v>6480</v>
      </c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11"/>
      <c r="AD57" s="11"/>
      <c r="AE57" s="11"/>
      <c r="AF57" s="11"/>
      <c r="AG57" s="11"/>
      <c r="AH57" s="11"/>
      <c r="AI57" s="11"/>
      <c r="AJ57" s="11"/>
      <c r="AK57" s="11"/>
    </row>
    <row r="58" ht="14.25" customHeight="1">
      <c r="A58" s="11"/>
      <c r="B58" s="11"/>
      <c r="C58" s="11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3"/>
      <c r="Q58" s="68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ht="14.25" customHeight="1">
      <c r="A59" s="12" t="s">
        <v>102</v>
      </c>
      <c r="B59" s="12"/>
      <c r="C59" s="12"/>
      <c r="D59" s="58">
        <f t="shared" ref="D59:O59" si="17">D52+D57</f>
        <v>3264</v>
      </c>
      <c r="E59" s="58">
        <f t="shared" si="17"/>
        <v>3264</v>
      </c>
      <c r="F59" s="58">
        <f t="shared" si="17"/>
        <v>3264</v>
      </c>
      <c r="G59" s="58">
        <f t="shared" si="17"/>
        <v>3264</v>
      </c>
      <c r="H59" s="58">
        <f t="shared" si="17"/>
        <v>3264</v>
      </c>
      <c r="I59" s="58">
        <f t="shared" si="17"/>
        <v>3264</v>
      </c>
      <c r="J59" s="58">
        <f t="shared" si="17"/>
        <v>3264</v>
      </c>
      <c r="K59" s="58">
        <f t="shared" si="17"/>
        <v>3264</v>
      </c>
      <c r="L59" s="58">
        <f t="shared" si="17"/>
        <v>3264</v>
      </c>
      <c r="M59" s="58">
        <f t="shared" si="17"/>
        <v>3264</v>
      </c>
      <c r="N59" s="58">
        <f t="shared" si="17"/>
        <v>3264</v>
      </c>
      <c r="O59" s="58">
        <f t="shared" si="17"/>
        <v>3264</v>
      </c>
      <c r="P59" s="69"/>
      <c r="Q59" s="58">
        <f>Q52+Q57</f>
        <v>39168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ht="14.25" customHeight="1">
      <c r="A61" s="11" t="s">
        <v>103</v>
      </c>
      <c r="B61" s="70"/>
      <c r="C61" s="70"/>
      <c r="D61" s="62">
        <f>D59*Parameters!$C$8</f>
        <v>489.6</v>
      </c>
      <c r="E61" s="62">
        <f>E59*Parameters!$C$8</f>
        <v>489.6</v>
      </c>
      <c r="F61" s="62">
        <f>F59*Parameters!$C$8</f>
        <v>489.6</v>
      </c>
      <c r="G61" s="62">
        <f>G59*Parameters!$C$8</f>
        <v>489.6</v>
      </c>
      <c r="H61" s="62">
        <f>H59*Parameters!$C$8</f>
        <v>489.6</v>
      </c>
      <c r="I61" s="62">
        <f>I59*Parameters!$C$8</f>
        <v>489.6</v>
      </c>
      <c r="J61" s="62">
        <f>J59*Parameters!$C$8</f>
        <v>489.6</v>
      </c>
      <c r="K61" s="62">
        <f>K59*Parameters!$C$8</f>
        <v>489.6</v>
      </c>
      <c r="L61" s="62">
        <f>L59*Parameters!$C$8</f>
        <v>489.6</v>
      </c>
      <c r="M61" s="62">
        <f>M59*Parameters!$C$8</f>
        <v>489.6</v>
      </c>
      <c r="N61" s="62">
        <f>N59*Parameters!$C$8</f>
        <v>489.6</v>
      </c>
      <c r="O61" s="62">
        <f>O59*Parameters!$C$8</f>
        <v>489.6</v>
      </c>
      <c r="Q61" s="62">
        <f>Q59*Parameters!$C$8</f>
        <v>5875.2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ht="15.0" customHeight="1">
      <c r="A63" s="12" t="s">
        <v>104</v>
      </c>
      <c r="B63" s="12"/>
      <c r="C63" s="12"/>
      <c r="D63" s="71">
        <f t="shared" ref="D63:O63" si="18">D59-D61</f>
        <v>2774.4</v>
      </c>
      <c r="E63" s="71">
        <f t="shared" si="18"/>
        <v>2774.4</v>
      </c>
      <c r="F63" s="71">
        <f t="shared" si="18"/>
        <v>2774.4</v>
      </c>
      <c r="G63" s="71">
        <f t="shared" si="18"/>
        <v>2774.4</v>
      </c>
      <c r="H63" s="71">
        <f t="shared" si="18"/>
        <v>2774.4</v>
      </c>
      <c r="I63" s="71">
        <f t="shared" si="18"/>
        <v>2774.4</v>
      </c>
      <c r="J63" s="71">
        <f t="shared" si="18"/>
        <v>2774.4</v>
      </c>
      <c r="K63" s="71">
        <f t="shared" si="18"/>
        <v>2774.4</v>
      </c>
      <c r="L63" s="71">
        <f t="shared" si="18"/>
        <v>2774.4</v>
      </c>
      <c r="M63" s="71">
        <f t="shared" si="18"/>
        <v>2774.4</v>
      </c>
      <c r="N63" s="71">
        <f t="shared" si="18"/>
        <v>2774.4</v>
      </c>
      <c r="O63" s="71">
        <f t="shared" si="18"/>
        <v>2774.4</v>
      </c>
      <c r="P63" s="58"/>
      <c r="Q63" s="71">
        <f>Q59-Q61</f>
        <v>33292.8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ht="15.0" customHeight="1"/>
    <row r="65" ht="15.0" customHeight="1">
      <c r="A65" s="12" t="s">
        <v>105</v>
      </c>
      <c r="D65" s="71">
        <f>D63*Hidden!$C$3</f>
        <v>138.72</v>
      </c>
      <c r="E65" s="71">
        <f>E63*Hidden!$C$3</f>
        <v>138.72</v>
      </c>
      <c r="F65" s="71">
        <f>F63*Hidden!$C$3</f>
        <v>138.72</v>
      </c>
      <c r="G65" s="71">
        <f>G63*Hidden!$C$3</f>
        <v>138.72</v>
      </c>
      <c r="H65" s="71">
        <f>H63*Hidden!$C$3</f>
        <v>138.72</v>
      </c>
      <c r="I65" s="71">
        <f>I63*Hidden!$C$3</f>
        <v>138.72</v>
      </c>
      <c r="J65" s="71">
        <f>J63*Hidden!$C$3</f>
        <v>138.72</v>
      </c>
      <c r="K65" s="71">
        <f>K63*Hidden!$C$3</f>
        <v>138.72</v>
      </c>
      <c r="L65" s="71">
        <f>L63*Hidden!$C$3</f>
        <v>138.72</v>
      </c>
      <c r="M65" s="71">
        <f>M63*Hidden!$C$3</f>
        <v>138.72</v>
      </c>
      <c r="N65" s="71">
        <f>N63*Hidden!$C$3</f>
        <v>138.72</v>
      </c>
      <c r="O65" s="71">
        <f>O63*Hidden!$C$3</f>
        <v>138.72</v>
      </c>
      <c r="Q65" s="71">
        <f>SUM(D65:O65)</f>
        <v>1664.64</v>
      </c>
    </row>
    <row r="66" ht="15.0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ht="14.25" customHeight="1">
      <c r="A156" s="12"/>
      <c r="B156" s="11"/>
      <c r="C156" s="11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ht="14.25" customHeight="1">
      <c r="A157" s="12" t="str">
        <f>+A112</f>
        <v/>
      </c>
      <c r="B157" s="12"/>
      <c r="C157" s="12"/>
      <c r="D157" s="69"/>
      <c r="E157" s="69"/>
      <c r="F157" s="69">
        <f>(D153+E153+F153)*(1-$B155)</f>
        <v>0</v>
      </c>
      <c r="G157" s="69"/>
      <c r="H157" s="69"/>
      <c r="I157" s="69">
        <f>(G153+H153+I153)*(1-$B155)</f>
        <v>0</v>
      </c>
      <c r="J157" s="69"/>
      <c r="K157" s="69"/>
      <c r="L157" s="69">
        <f>(J153+K153+L153)*(1-$B155)</f>
        <v>0</v>
      </c>
      <c r="M157" s="69"/>
      <c r="N157" s="69"/>
      <c r="O157" s="69">
        <f>(M153+N153+O153)*(1-$B155)</f>
        <v>0</v>
      </c>
      <c r="P157" s="69"/>
      <c r="Q157" s="69">
        <f>SUM(D157:O157)</f>
        <v>0</v>
      </c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7.86"/>
    <col customWidth="1" min="2" max="2" width="32.29"/>
    <col customWidth="1" min="3" max="3" width="8.0"/>
    <col customWidth="1" min="4" max="4" width="10.43"/>
    <col customWidth="1" min="5" max="5" width="10.71"/>
    <col customWidth="1" min="6" max="7" width="11.14"/>
    <col customWidth="1" min="8" max="8" width="12.14"/>
    <col customWidth="1" min="9" max="15" width="11.14"/>
    <col customWidth="1" min="16" max="16" width="3.14"/>
    <col customWidth="1" min="17" max="26" width="8.0"/>
  </cols>
  <sheetData>
    <row r="1" ht="15.75" customHeight="1">
      <c r="A1" s="11"/>
      <c r="B1" s="11"/>
      <c r="C1" s="11"/>
      <c r="D1" s="11"/>
      <c r="E1" s="11"/>
      <c r="F1" s="11"/>
      <c r="G1" s="11"/>
      <c r="H1" s="23" t="str">
        <f>Parameters!C6</f>
        <v>2620 Barley Downs Circle, Cumming, GA, 30040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11"/>
      <c r="B2" s="11"/>
      <c r="C2" s="11"/>
      <c r="D2" s="11"/>
      <c r="E2" s="11"/>
      <c r="F2" s="11"/>
      <c r="G2" s="11"/>
      <c r="H2" s="23" t="s">
        <v>106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4.2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A4" s="11"/>
      <c r="B4" s="11"/>
      <c r="C4" s="11"/>
      <c r="D4" s="60" t="str">
        <f>'P&amp;L Statement'!D4</f>
        <v>Month 1</v>
      </c>
      <c r="E4" s="60" t="str">
        <f>'P&amp;L Statement'!E4</f>
        <v>Month 2</v>
      </c>
      <c r="F4" s="60" t="str">
        <f>'P&amp;L Statement'!F4</f>
        <v>Month 3</v>
      </c>
      <c r="G4" s="60" t="str">
        <f>'P&amp;L Statement'!G4</f>
        <v>Month 4</v>
      </c>
      <c r="H4" s="60" t="str">
        <f>'P&amp;L Statement'!H4</f>
        <v>Month 5</v>
      </c>
      <c r="I4" s="60" t="str">
        <f>'P&amp;L Statement'!I4</f>
        <v>Month 6</v>
      </c>
      <c r="J4" s="60" t="str">
        <f>'P&amp;L Statement'!J4</f>
        <v>Month 7</v>
      </c>
      <c r="K4" s="60" t="str">
        <f>'P&amp;L Statement'!K4</f>
        <v>Month 8</v>
      </c>
      <c r="L4" s="60" t="str">
        <f>'P&amp;L Statement'!L4</f>
        <v>Month 9</v>
      </c>
      <c r="M4" s="60" t="str">
        <f>'P&amp;L Statement'!M4</f>
        <v>Month 10</v>
      </c>
      <c r="N4" s="60" t="str">
        <f>'P&amp;L Statement'!N4</f>
        <v>Month 11</v>
      </c>
      <c r="O4" s="60" t="str">
        <f>'P&amp;L Statement'!O4</f>
        <v>Month 12</v>
      </c>
      <c r="P4" s="6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4.25" customHeight="1">
      <c r="A5" s="72" t="s">
        <v>46</v>
      </c>
      <c r="B5" s="11"/>
      <c r="C5" s="11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12" t="s">
        <v>47</v>
      </c>
      <c r="B6" s="11"/>
      <c r="C6" s="11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11"/>
      <c r="B7" s="11" t="s">
        <v>107</v>
      </c>
      <c r="C7" s="11"/>
      <c r="D7" s="62">
        <f>'Cash Flow Statement'!D36</f>
        <v>50234.4</v>
      </c>
      <c r="E7" s="62">
        <f>'Cash Flow Statement'!E36</f>
        <v>52468.8</v>
      </c>
      <c r="F7" s="62">
        <f>'Cash Flow Statement'!F36</f>
        <v>54703.2</v>
      </c>
      <c r="G7" s="62">
        <f>'Cash Flow Statement'!G36</f>
        <v>56937.6</v>
      </c>
      <c r="H7" s="62">
        <f>'Cash Flow Statement'!H36</f>
        <v>59172</v>
      </c>
      <c r="I7" s="62">
        <f>'Cash Flow Statement'!I36</f>
        <v>61406.4</v>
      </c>
      <c r="J7" s="62">
        <f>'Cash Flow Statement'!J36</f>
        <v>63640.8</v>
      </c>
      <c r="K7" s="62">
        <f>'Cash Flow Statement'!K36</f>
        <v>65875.2</v>
      </c>
      <c r="L7" s="62">
        <f>'Cash Flow Statement'!L36</f>
        <v>68109.6</v>
      </c>
      <c r="M7" s="62">
        <f>'Cash Flow Statement'!M36</f>
        <v>70344</v>
      </c>
      <c r="N7" s="62">
        <f>'Cash Flow Statement'!N36</f>
        <v>72578.4</v>
      </c>
      <c r="O7" s="62">
        <f>'Cash Flow Statement'!O36</f>
        <v>74812.8</v>
      </c>
      <c r="P7" s="73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11"/>
      <c r="B8" s="74" t="s">
        <v>108</v>
      </c>
      <c r="C8" s="1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73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11"/>
      <c r="B9" s="11" t="s">
        <v>109</v>
      </c>
      <c r="C9" s="1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73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11"/>
      <c r="B10" s="11" t="s">
        <v>110</v>
      </c>
      <c r="C10" s="1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73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12" t="s">
        <v>111</v>
      </c>
      <c r="B11" s="11"/>
      <c r="C11" s="11"/>
      <c r="D11" s="75">
        <f t="shared" ref="D11:P11" si="1">SUM(D7:D10)</f>
        <v>50234.4</v>
      </c>
      <c r="E11" s="75">
        <f t="shared" si="1"/>
        <v>52468.8</v>
      </c>
      <c r="F11" s="75">
        <f t="shared" si="1"/>
        <v>54703.2</v>
      </c>
      <c r="G11" s="75">
        <f t="shared" si="1"/>
        <v>56937.6</v>
      </c>
      <c r="H11" s="75">
        <f t="shared" si="1"/>
        <v>59172</v>
      </c>
      <c r="I11" s="75">
        <f t="shared" si="1"/>
        <v>61406.4</v>
      </c>
      <c r="J11" s="75">
        <f t="shared" si="1"/>
        <v>63640.8</v>
      </c>
      <c r="K11" s="75">
        <f t="shared" si="1"/>
        <v>65875.2</v>
      </c>
      <c r="L11" s="75">
        <f t="shared" si="1"/>
        <v>68109.6</v>
      </c>
      <c r="M11" s="75">
        <f t="shared" si="1"/>
        <v>70344</v>
      </c>
      <c r="N11" s="75">
        <f t="shared" si="1"/>
        <v>72578.4</v>
      </c>
      <c r="O11" s="75">
        <f t="shared" si="1"/>
        <v>74812.8</v>
      </c>
      <c r="P11" s="76">
        <f t="shared" si="1"/>
        <v>0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9.0" customHeight="1">
      <c r="A12" s="12"/>
      <c r="B12" s="11"/>
      <c r="C12" s="11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3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A13" s="12" t="s">
        <v>48</v>
      </c>
      <c r="B13" s="11"/>
      <c r="C13" s="11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3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11"/>
      <c r="B14" s="11" t="s">
        <v>19</v>
      </c>
      <c r="C14" s="11"/>
      <c r="D14" s="62">
        <f>'P&amp;L Statement'!D32</f>
        <v>0</v>
      </c>
      <c r="E14" s="62">
        <f>D14+'P&amp;L Statement'!E32</f>
        <v>0</v>
      </c>
      <c r="F14" s="62">
        <f>E14+'P&amp;L Statement'!F32</f>
        <v>0</v>
      </c>
      <c r="G14" s="62">
        <f>F14+'P&amp;L Statement'!G32</f>
        <v>0</v>
      </c>
      <c r="H14" s="62">
        <f>G14+'P&amp;L Statement'!H32</f>
        <v>0</v>
      </c>
      <c r="I14" s="62">
        <f>H14+'P&amp;L Statement'!I32</f>
        <v>0</v>
      </c>
      <c r="J14" s="62">
        <f>I14+'P&amp;L Statement'!J32</f>
        <v>0</v>
      </c>
      <c r="K14" s="62">
        <f>J14+'P&amp;L Statement'!K32</f>
        <v>0</v>
      </c>
      <c r="L14" s="62">
        <f>K14+'P&amp;L Statement'!L32</f>
        <v>0</v>
      </c>
      <c r="M14" s="62">
        <f>L14+'P&amp;L Statement'!M32</f>
        <v>0</v>
      </c>
      <c r="N14" s="62">
        <f>M14+'P&amp;L Statement'!N32</f>
        <v>0</v>
      </c>
      <c r="O14" s="62">
        <f>N14+'P&amp;L Statement'!O32</f>
        <v>0</v>
      </c>
      <c r="P14" s="73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A15" s="11"/>
      <c r="B15" s="11" t="s">
        <v>112</v>
      </c>
      <c r="C15" s="11"/>
      <c r="D15" s="62">
        <f>'P&amp;L Statement'!D45</f>
        <v>0</v>
      </c>
      <c r="E15" s="62">
        <f>D15+'P&amp;L Statement'!E45</f>
        <v>0</v>
      </c>
      <c r="F15" s="62">
        <f>E15+'P&amp;L Statement'!F45</f>
        <v>0</v>
      </c>
      <c r="G15" s="62">
        <f>F15+'P&amp;L Statement'!G45</f>
        <v>0</v>
      </c>
      <c r="H15" s="62">
        <f>G15+'P&amp;L Statement'!H45</f>
        <v>0</v>
      </c>
      <c r="I15" s="62">
        <f>H15+'P&amp;L Statement'!I45</f>
        <v>0</v>
      </c>
      <c r="J15" s="62">
        <f>I15+'P&amp;L Statement'!J45</f>
        <v>0</v>
      </c>
      <c r="K15" s="62">
        <f>J15+'P&amp;L Statement'!K45</f>
        <v>0</v>
      </c>
      <c r="L15" s="62">
        <f>K15+'P&amp;L Statement'!L45</f>
        <v>0</v>
      </c>
      <c r="M15" s="62">
        <f>L15+'P&amp;L Statement'!M45</f>
        <v>0</v>
      </c>
      <c r="N15" s="62">
        <f>M15+'P&amp;L Statement'!N45</f>
        <v>0</v>
      </c>
      <c r="O15" s="62">
        <f>N15+'P&amp;L Statement'!O45</f>
        <v>0</v>
      </c>
      <c r="P15" s="73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1"/>
      <c r="B16" s="11" t="s">
        <v>113</v>
      </c>
      <c r="C16" s="11"/>
      <c r="D16" s="64">
        <f>'P&amp;L Statement'!D46</f>
        <v>72</v>
      </c>
      <c r="E16" s="64">
        <f>D16+'P&amp;L Statement'!E46</f>
        <v>144</v>
      </c>
      <c r="F16" s="64">
        <f>E16+'P&amp;L Statement'!F46</f>
        <v>216</v>
      </c>
      <c r="G16" s="64">
        <f>F16+'P&amp;L Statement'!G46</f>
        <v>288</v>
      </c>
      <c r="H16" s="64">
        <f>G16+'P&amp;L Statement'!H46</f>
        <v>360</v>
      </c>
      <c r="I16" s="64">
        <f>H16+'P&amp;L Statement'!I46</f>
        <v>432</v>
      </c>
      <c r="J16" s="64">
        <f>I16+'P&amp;L Statement'!J46</f>
        <v>504</v>
      </c>
      <c r="K16" s="64">
        <f>J16+'P&amp;L Statement'!K46</f>
        <v>576</v>
      </c>
      <c r="L16" s="64">
        <f>K16+'P&amp;L Statement'!L46</f>
        <v>648</v>
      </c>
      <c r="M16" s="64">
        <f>L16+'P&amp;L Statement'!M46</f>
        <v>720</v>
      </c>
      <c r="N16" s="64">
        <f>M16+'P&amp;L Statement'!N46</f>
        <v>792</v>
      </c>
      <c r="O16" s="64">
        <f>N16+'P&amp;L Statement'!O46</f>
        <v>864</v>
      </c>
      <c r="P16" s="73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12" t="s">
        <v>114</v>
      </c>
      <c r="B17" s="11"/>
      <c r="C17" s="11"/>
      <c r="D17" s="78">
        <f t="shared" ref="D17:P17" si="2">D14+D15+-D16</f>
        <v>-72</v>
      </c>
      <c r="E17" s="78">
        <f t="shared" si="2"/>
        <v>-144</v>
      </c>
      <c r="F17" s="78">
        <f t="shared" si="2"/>
        <v>-216</v>
      </c>
      <c r="G17" s="78">
        <f t="shared" si="2"/>
        <v>-288</v>
      </c>
      <c r="H17" s="78">
        <f t="shared" si="2"/>
        <v>-360</v>
      </c>
      <c r="I17" s="78">
        <f t="shared" si="2"/>
        <v>-432</v>
      </c>
      <c r="J17" s="78">
        <f t="shared" si="2"/>
        <v>-504</v>
      </c>
      <c r="K17" s="78">
        <f t="shared" si="2"/>
        <v>-576</v>
      </c>
      <c r="L17" s="78">
        <f t="shared" si="2"/>
        <v>-648</v>
      </c>
      <c r="M17" s="78">
        <f t="shared" si="2"/>
        <v>-720</v>
      </c>
      <c r="N17" s="78">
        <f t="shared" si="2"/>
        <v>-792</v>
      </c>
      <c r="O17" s="78">
        <f t="shared" si="2"/>
        <v>-864</v>
      </c>
      <c r="P17" s="76">
        <f t="shared" si="2"/>
        <v>0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9.0" customHeight="1">
      <c r="A18" s="12"/>
      <c r="B18" s="11"/>
      <c r="C18" s="11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6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A19" s="12" t="s">
        <v>49</v>
      </c>
      <c r="B19" s="11"/>
      <c r="C19" s="11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3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12"/>
      <c r="B20" s="11"/>
      <c r="C20" s="11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3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0" customHeight="1">
      <c r="A21" s="11"/>
      <c r="B21" s="80" t="s">
        <v>50</v>
      </c>
      <c r="C21" s="11"/>
      <c r="D21" s="71">
        <f t="shared" ref="D21:P21" si="3">D19+D17+D11</f>
        <v>50162.4</v>
      </c>
      <c r="E21" s="71">
        <f t="shared" si="3"/>
        <v>52324.8</v>
      </c>
      <c r="F21" s="71">
        <f t="shared" si="3"/>
        <v>54487.2</v>
      </c>
      <c r="G21" s="71">
        <f t="shared" si="3"/>
        <v>56649.6</v>
      </c>
      <c r="H21" s="71">
        <f t="shared" si="3"/>
        <v>58812</v>
      </c>
      <c r="I21" s="71">
        <f t="shared" si="3"/>
        <v>60974.4</v>
      </c>
      <c r="J21" s="71">
        <f t="shared" si="3"/>
        <v>63136.8</v>
      </c>
      <c r="K21" s="71">
        <f t="shared" si="3"/>
        <v>65299.2</v>
      </c>
      <c r="L21" s="71">
        <f t="shared" si="3"/>
        <v>67461.6</v>
      </c>
      <c r="M21" s="71">
        <f t="shared" si="3"/>
        <v>69624</v>
      </c>
      <c r="N21" s="71">
        <f t="shared" si="3"/>
        <v>71786.4</v>
      </c>
      <c r="O21" s="71">
        <f t="shared" si="3"/>
        <v>73948.8</v>
      </c>
      <c r="P21" s="76">
        <f t="shared" si="3"/>
        <v>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9.0" customHeight="1">
      <c r="A22" s="11"/>
      <c r="B22" s="12"/>
      <c r="C22" s="11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3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72" t="s">
        <v>51</v>
      </c>
      <c r="B23" s="11"/>
      <c r="C23" s="11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3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A24" s="12" t="s">
        <v>52</v>
      </c>
      <c r="B24" s="11"/>
      <c r="C24" s="11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3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11"/>
      <c r="B25" s="11" t="s">
        <v>115</v>
      </c>
      <c r="C25" s="11"/>
      <c r="D25" s="62">
        <f>Parameters!C12</f>
        <v>330000</v>
      </c>
      <c r="E25" s="62">
        <f t="shared" ref="E25:O25" si="4">D25</f>
        <v>330000</v>
      </c>
      <c r="F25" s="62">
        <f t="shared" si="4"/>
        <v>330000</v>
      </c>
      <c r="G25" s="62">
        <f t="shared" si="4"/>
        <v>330000</v>
      </c>
      <c r="H25" s="62">
        <f t="shared" si="4"/>
        <v>330000</v>
      </c>
      <c r="I25" s="62">
        <f t="shared" si="4"/>
        <v>330000</v>
      </c>
      <c r="J25" s="62">
        <f t="shared" si="4"/>
        <v>330000</v>
      </c>
      <c r="K25" s="62">
        <f t="shared" si="4"/>
        <v>330000</v>
      </c>
      <c r="L25" s="62">
        <f t="shared" si="4"/>
        <v>330000</v>
      </c>
      <c r="M25" s="62">
        <f t="shared" si="4"/>
        <v>330000</v>
      </c>
      <c r="N25" s="62">
        <f t="shared" si="4"/>
        <v>330000</v>
      </c>
      <c r="O25" s="62">
        <f t="shared" si="4"/>
        <v>330000</v>
      </c>
      <c r="P25" s="73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1"/>
      <c r="B26" s="11" t="s">
        <v>116</v>
      </c>
      <c r="C26" s="1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73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/>
      <c r="B27" s="11" t="s">
        <v>117</v>
      </c>
      <c r="C27" s="1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73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/>
      <c r="B28" s="11" t="s">
        <v>118</v>
      </c>
      <c r="C28" s="11"/>
      <c r="D28" s="64">
        <f>'P&amp;L Statement'!D61</f>
        <v>489.6</v>
      </c>
      <c r="E28" s="64">
        <f>D28+'P&amp;L Statement'!E61</f>
        <v>979.2</v>
      </c>
      <c r="F28" s="64">
        <f>E28+'P&amp;L Statement'!F61</f>
        <v>1468.8</v>
      </c>
      <c r="G28" s="64">
        <f>F28+'P&amp;L Statement'!G61</f>
        <v>1958.4</v>
      </c>
      <c r="H28" s="64">
        <f>G28+'P&amp;L Statement'!H61</f>
        <v>2448</v>
      </c>
      <c r="I28" s="64">
        <f>H28+'P&amp;L Statement'!I61</f>
        <v>2937.6</v>
      </c>
      <c r="J28" s="64">
        <f>I28+'P&amp;L Statement'!J61</f>
        <v>3427.2</v>
      </c>
      <c r="K28" s="64">
        <f>J28+'P&amp;L Statement'!K61</f>
        <v>3916.8</v>
      </c>
      <c r="L28" s="64">
        <f>K28+'P&amp;L Statement'!L61</f>
        <v>4406.4</v>
      </c>
      <c r="M28" s="64">
        <f>L28+'P&amp;L Statement'!M61</f>
        <v>4896</v>
      </c>
      <c r="N28" s="64">
        <f>M28+'P&amp;L Statement'!N61</f>
        <v>5385.6</v>
      </c>
      <c r="O28" s="64">
        <f>N28+'P&amp;L Statement'!O61</f>
        <v>5875.2</v>
      </c>
      <c r="P28" s="73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2" t="s">
        <v>119</v>
      </c>
      <c r="B29" s="11"/>
      <c r="C29" s="11"/>
      <c r="D29" s="75">
        <f t="shared" ref="D29:P29" si="5">SUM(D24:D28)</f>
        <v>330489.6</v>
      </c>
      <c r="E29" s="75">
        <f t="shared" si="5"/>
        <v>330979.2</v>
      </c>
      <c r="F29" s="75">
        <f t="shared" si="5"/>
        <v>331468.8</v>
      </c>
      <c r="G29" s="75">
        <f t="shared" si="5"/>
        <v>331958.4</v>
      </c>
      <c r="H29" s="75">
        <f t="shared" si="5"/>
        <v>332448</v>
      </c>
      <c r="I29" s="75">
        <f t="shared" si="5"/>
        <v>332937.6</v>
      </c>
      <c r="J29" s="75">
        <f t="shared" si="5"/>
        <v>333427.2</v>
      </c>
      <c r="K29" s="75">
        <f t="shared" si="5"/>
        <v>333916.8</v>
      </c>
      <c r="L29" s="75">
        <f t="shared" si="5"/>
        <v>334406.4</v>
      </c>
      <c r="M29" s="75">
        <f t="shared" si="5"/>
        <v>334896</v>
      </c>
      <c r="N29" s="75">
        <f t="shared" si="5"/>
        <v>335385.6</v>
      </c>
      <c r="O29" s="75">
        <f t="shared" si="5"/>
        <v>335875.2</v>
      </c>
      <c r="P29" s="76">
        <f t="shared" si="5"/>
        <v>0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9.0" customHeight="1">
      <c r="A30" s="12"/>
      <c r="B30" s="11"/>
      <c r="C30" s="11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A31" s="12" t="s">
        <v>53</v>
      </c>
      <c r="B31" s="11"/>
      <c r="C31" s="11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3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A32" s="12"/>
      <c r="B32" s="11" t="s">
        <v>120</v>
      </c>
      <c r="C32" s="1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73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9.0" customHeight="1">
      <c r="A33" s="12"/>
      <c r="B33" s="11"/>
      <c r="C33" s="11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3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A34" s="12" t="s">
        <v>121</v>
      </c>
      <c r="B34" s="11"/>
      <c r="C34" s="11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73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9.0" customHeight="1">
      <c r="A35" s="12"/>
      <c r="B35" s="11"/>
      <c r="C35" s="1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73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4.25" customHeight="1">
      <c r="A36" s="12" t="s">
        <v>55</v>
      </c>
      <c r="B36" s="11"/>
      <c r="C36" s="11"/>
      <c r="D36" s="75">
        <f t="shared" ref="D36:O36" si="6">D29+D32+D34</f>
        <v>330489.6</v>
      </c>
      <c r="E36" s="75">
        <f t="shared" si="6"/>
        <v>330979.2</v>
      </c>
      <c r="F36" s="75">
        <f t="shared" si="6"/>
        <v>331468.8</v>
      </c>
      <c r="G36" s="75">
        <f t="shared" si="6"/>
        <v>331958.4</v>
      </c>
      <c r="H36" s="75">
        <f t="shared" si="6"/>
        <v>332448</v>
      </c>
      <c r="I36" s="75">
        <f t="shared" si="6"/>
        <v>332937.6</v>
      </c>
      <c r="J36" s="75">
        <f t="shared" si="6"/>
        <v>333427.2</v>
      </c>
      <c r="K36" s="75">
        <f t="shared" si="6"/>
        <v>333916.8</v>
      </c>
      <c r="L36" s="75">
        <f t="shared" si="6"/>
        <v>334406.4</v>
      </c>
      <c r="M36" s="75">
        <f t="shared" si="6"/>
        <v>334896</v>
      </c>
      <c r="N36" s="75">
        <f t="shared" si="6"/>
        <v>335385.6</v>
      </c>
      <c r="O36" s="75">
        <f t="shared" si="6"/>
        <v>335875.2</v>
      </c>
      <c r="P36" s="73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0.5" customHeight="1">
      <c r="A37" s="11"/>
      <c r="B37" s="11"/>
      <c r="C37" s="11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3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74" t="s">
        <v>122</v>
      </c>
      <c r="C38" s="11"/>
      <c r="D38" s="62">
        <f t="shared" ref="D38:O38" si="7">D21-D36-D39</f>
        <v>-280465.92</v>
      </c>
      <c r="E38" s="62">
        <f t="shared" si="7"/>
        <v>-278793.12</v>
      </c>
      <c r="F38" s="62">
        <f t="shared" si="7"/>
        <v>-277120.32</v>
      </c>
      <c r="G38" s="62">
        <f t="shared" si="7"/>
        <v>-275447.52</v>
      </c>
      <c r="H38" s="62">
        <f t="shared" si="7"/>
        <v>-273774.72</v>
      </c>
      <c r="I38" s="62">
        <f t="shared" si="7"/>
        <v>-272101.92</v>
      </c>
      <c r="J38" s="62">
        <f t="shared" si="7"/>
        <v>-270429.12</v>
      </c>
      <c r="K38" s="62">
        <f t="shared" si="7"/>
        <v>-268756.32</v>
      </c>
      <c r="L38" s="62">
        <f t="shared" si="7"/>
        <v>-267083.52</v>
      </c>
      <c r="M38" s="62">
        <f t="shared" si="7"/>
        <v>-265410.72</v>
      </c>
      <c r="N38" s="62">
        <f t="shared" si="7"/>
        <v>-263737.92</v>
      </c>
      <c r="O38" s="62">
        <f t="shared" si="7"/>
        <v>-262065.12</v>
      </c>
      <c r="P38" s="73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11" t="s">
        <v>123</v>
      </c>
      <c r="C39" s="11"/>
      <c r="D39" s="62">
        <f>'P&amp;L Statement'!D65</f>
        <v>138.72</v>
      </c>
      <c r="E39" s="62">
        <f>'P&amp;L Statement'!E65</f>
        <v>138.72</v>
      </c>
      <c r="F39" s="62">
        <f>'P&amp;L Statement'!F65</f>
        <v>138.72</v>
      </c>
      <c r="G39" s="62">
        <f>'P&amp;L Statement'!G65</f>
        <v>138.72</v>
      </c>
      <c r="H39" s="62">
        <f>'P&amp;L Statement'!H65</f>
        <v>138.72</v>
      </c>
      <c r="I39" s="62">
        <f>'P&amp;L Statement'!I65</f>
        <v>138.72</v>
      </c>
      <c r="J39" s="62">
        <f>'P&amp;L Statement'!J65</f>
        <v>138.72</v>
      </c>
      <c r="K39" s="62">
        <f>'P&amp;L Statement'!K65</f>
        <v>138.72</v>
      </c>
      <c r="L39" s="62">
        <f>'P&amp;L Statement'!L65</f>
        <v>138.72</v>
      </c>
      <c r="M39" s="62">
        <f>'P&amp;L Statement'!M65</f>
        <v>138.72</v>
      </c>
      <c r="N39" s="62">
        <f>'P&amp;L Statement'!N65</f>
        <v>138.72</v>
      </c>
      <c r="O39" s="62">
        <f>'P&amp;L Statement'!O65</f>
        <v>138.72</v>
      </c>
      <c r="P39" s="73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73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2" t="s">
        <v>56</v>
      </c>
      <c r="B41" s="11"/>
      <c r="C41" s="11"/>
      <c r="D41" s="82">
        <f t="shared" ref="D41:P41" si="8">SUM(D38:D39)</f>
        <v>-280327.2</v>
      </c>
      <c r="E41" s="82">
        <f t="shared" si="8"/>
        <v>-278654.4</v>
      </c>
      <c r="F41" s="82">
        <f t="shared" si="8"/>
        <v>-276981.6</v>
      </c>
      <c r="G41" s="82">
        <f t="shared" si="8"/>
        <v>-275308.8</v>
      </c>
      <c r="H41" s="82">
        <f t="shared" si="8"/>
        <v>-273636</v>
      </c>
      <c r="I41" s="82">
        <f t="shared" si="8"/>
        <v>-271963.2</v>
      </c>
      <c r="J41" s="82">
        <f t="shared" si="8"/>
        <v>-270290.4</v>
      </c>
      <c r="K41" s="82">
        <f t="shared" si="8"/>
        <v>-268617.6</v>
      </c>
      <c r="L41" s="82">
        <f t="shared" si="8"/>
        <v>-266944.8</v>
      </c>
      <c r="M41" s="82">
        <f t="shared" si="8"/>
        <v>-265272</v>
      </c>
      <c r="N41" s="82">
        <f t="shared" si="8"/>
        <v>-263599.2</v>
      </c>
      <c r="O41" s="82">
        <f t="shared" si="8"/>
        <v>-261926.4</v>
      </c>
      <c r="P41" s="76">
        <f t="shared" si="8"/>
        <v>0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2"/>
      <c r="B42" s="11"/>
      <c r="C42" s="11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0" customHeight="1">
      <c r="A43" s="11"/>
      <c r="B43" s="80" t="s">
        <v>58</v>
      </c>
      <c r="C43" s="11"/>
      <c r="D43" s="83">
        <f t="shared" ref="D43:P43" si="9">D36+D41</f>
        <v>50162.4</v>
      </c>
      <c r="E43" s="83">
        <f t="shared" si="9"/>
        <v>52324.8</v>
      </c>
      <c r="F43" s="83">
        <f t="shared" si="9"/>
        <v>54487.2</v>
      </c>
      <c r="G43" s="83">
        <f t="shared" si="9"/>
        <v>56649.6</v>
      </c>
      <c r="H43" s="83">
        <f t="shared" si="9"/>
        <v>58812</v>
      </c>
      <c r="I43" s="83">
        <f t="shared" si="9"/>
        <v>60974.4</v>
      </c>
      <c r="J43" s="83">
        <f t="shared" si="9"/>
        <v>63136.8</v>
      </c>
      <c r="K43" s="83">
        <f t="shared" si="9"/>
        <v>65299.2</v>
      </c>
      <c r="L43" s="83">
        <f t="shared" si="9"/>
        <v>67461.6</v>
      </c>
      <c r="M43" s="83">
        <f t="shared" si="9"/>
        <v>69624</v>
      </c>
      <c r="N43" s="83">
        <f t="shared" si="9"/>
        <v>71786.4</v>
      </c>
      <c r="O43" s="83">
        <f t="shared" si="9"/>
        <v>73948.8</v>
      </c>
      <c r="P43" s="76">
        <f t="shared" si="9"/>
        <v>0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0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6.71"/>
    <col customWidth="1" min="3" max="15" width="11.29"/>
    <col customWidth="1" min="16" max="16" width="3.86"/>
    <col customWidth="1" min="17" max="17" width="11.29"/>
    <col customWidth="1" min="18" max="26" width="8.0"/>
  </cols>
  <sheetData>
    <row r="1" ht="15.75" customHeight="1">
      <c r="A1" s="48"/>
      <c r="B1" s="48"/>
      <c r="C1" s="11"/>
      <c r="D1" s="11"/>
      <c r="E1" s="11"/>
      <c r="F1" s="11"/>
      <c r="G1" s="11"/>
      <c r="H1" s="23" t="str">
        <f>Parameters!C6</f>
        <v>2620 Barley Downs Circle, Cumming, GA, 30040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50"/>
      <c r="B2" s="50"/>
      <c r="C2" s="11"/>
      <c r="D2" s="11"/>
      <c r="E2" s="11"/>
      <c r="F2" s="11"/>
      <c r="G2" s="11"/>
      <c r="H2" s="23" t="s">
        <v>124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4.25" customHeight="1">
      <c r="A3" s="12"/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4.25" customHeight="1">
      <c r="A4" s="51"/>
      <c r="B4" s="51"/>
      <c r="C4" s="61" t="s">
        <v>59</v>
      </c>
      <c r="D4" s="60" t="s">
        <v>60</v>
      </c>
      <c r="E4" s="60" t="s">
        <v>61</v>
      </c>
      <c r="F4" s="60" t="s">
        <v>62</v>
      </c>
      <c r="G4" s="60" t="s">
        <v>63</v>
      </c>
      <c r="H4" s="60" t="s">
        <v>64</v>
      </c>
      <c r="I4" s="60" t="s">
        <v>65</v>
      </c>
      <c r="J4" s="60" t="s">
        <v>66</v>
      </c>
      <c r="K4" s="60" t="s">
        <v>67</v>
      </c>
      <c r="L4" s="60" t="s">
        <v>68</v>
      </c>
      <c r="M4" s="60" t="s">
        <v>69</v>
      </c>
      <c r="N4" s="60" t="s">
        <v>70</v>
      </c>
      <c r="O4" s="60" t="s">
        <v>71</v>
      </c>
      <c r="P4" s="60"/>
      <c r="Q4" s="61" t="s">
        <v>72</v>
      </c>
      <c r="R4" s="51"/>
      <c r="S4" s="51"/>
      <c r="T4" s="51"/>
      <c r="U4" s="51"/>
      <c r="V4" s="51"/>
      <c r="W4" s="51"/>
      <c r="X4" s="51"/>
      <c r="Y4" s="51"/>
      <c r="Z4" s="51"/>
    </row>
    <row r="5" ht="14.25" customHeight="1">
      <c r="A5" s="84" t="s">
        <v>73</v>
      </c>
      <c r="B5" s="85"/>
      <c r="C5" s="86"/>
      <c r="D5" s="58">
        <f t="shared" ref="D5:O5" si="1">+C36</f>
        <v>48000</v>
      </c>
      <c r="E5" s="58">
        <f t="shared" si="1"/>
        <v>50234.4</v>
      </c>
      <c r="F5" s="58">
        <f t="shared" si="1"/>
        <v>52468.8</v>
      </c>
      <c r="G5" s="58">
        <f t="shared" si="1"/>
        <v>54703.2</v>
      </c>
      <c r="H5" s="58">
        <f t="shared" si="1"/>
        <v>56937.6</v>
      </c>
      <c r="I5" s="58">
        <f t="shared" si="1"/>
        <v>59172</v>
      </c>
      <c r="J5" s="58">
        <f t="shared" si="1"/>
        <v>61406.4</v>
      </c>
      <c r="K5" s="58">
        <f t="shared" si="1"/>
        <v>63640.8</v>
      </c>
      <c r="L5" s="58">
        <f t="shared" si="1"/>
        <v>65875.2</v>
      </c>
      <c r="M5" s="58">
        <f t="shared" si="1"/>
        <v>68109.6</v>
      </c>
      <c r="N5" s="58">
        <f t="shared" si="1"/>
        <v>70344</v>
      </c>
      <c r="O5" s="58">
        <f t="shared" si="1"/>
        <v>72578.4</v>
      </c>
      <c r="P5" s="58"/>
      <c r="Q5" s="58">
        <f>+D5</f>
        <v>48000</v>
      </c>
      <c r="R5" s="11"/>
      <c r="S5" s="11"/>
      <c r="T5" s="11"/>
      <c r="U5" s="11"/>
      <c r="V5" s="11"/>
      <c r="W5" s="11"/>
      <c r="X5" s="11"/>
      <c r="Y5" s="11"/>
      <c r="Z5" s="11"/>
    </row>
    <row r="6" ht="14.25" customHeight="1">
      <c r="A6" s="84"/>
      <c r="B6" s="85"/>
      <c r="C6" s="59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R6" s="11"/>
      <c r="S6" s="11"/>
      <c r="T6" s="11"/>
      <c r="U6" s="11"/>
      <c r="V6" s="11"/>
      <c r="W6" s="11"/>
      <c r="X6" s="11"/>
      <c r="Y6" s="11"/>
      <c r="Z6" s="11"/>
    </row>
    <row r="7" ht="14.25" customHeight="1">
      <c r="A7" s="12" t="s">
        <v>125</v>
      </c>
      <c r="B7" s="12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11"/>
      <c r="S7" s="11"/>
      <c r="T7" s="11"/>
      <c r="U7" s="11"/>
      <c r="V7" s="11"/>
      <c r="W7" s="11"/>
      <c r="X7" s="11"/>
      <c r="Y7" s="11"/>
      <c r="Z7" s="11"/>
    </row>
    <row r="8" ht="14.25" customHeight="1">
      <c r="A8" s="11"/>
      <c r="B8" s="74" t="s">
        <v>126</v>
      </c>
      <c r="C8" s="86"/>
      <c r="D8" s="62">
        <f>'P&amp;L Statement'!D6</f>
        <v>6000</v>
      </c>
      <c r="E8" s="62">
        <f>'P&amp;L Statement'!E6</f>
        <v>6000</v>
      </c>
      <c r="F8" s="62">
        <f>'P&amp;L Statement'!F6</f>
        <v>6000</v>
      </c>
      <c r="G8" s="62">
        <f>'P&amp;L Statement'!G6</f>
        <v>6000</v>
      </c>
      <c r="H8" s="62">
        <f>'P&amp;L Statement'!H6</f>
        <v>6000</v>
      </c>
      <c r="I8" s="62">
        <f>'P&amp;L Statement'!I6</f>
        <v>6000</v>
      </c>
      <c r="J8" s="62">
        <f>'P&amp;L Statement'!J6</f>
        <v>6000</v>
      </c>
      <c r="K8" s="62">
        <f>'P&amp;L Statement'!K6</f>
        <v>6000</v>
      </c>
      <c r="L8" s="62">
        <f>'P&amp;L Statement'!L6</f>
        <v>6000</v>
      </c>
      <c r="M8" s="62">
        <f>'P&amp;L Statement'!M6</f>
        <v>6000</v>
      </c>
      <c r="N8" s="62">
        <f>'P&amp;L Statement'!N6</f>
        <v>6000</v>
      </c>
      <c r="O8" s="62">
        <f>'P&amp;L Statement'!O6</f>
        <v>6000</v>
      </c>
      <c r="P8" s="62"/>
      <c r="Q8" s="62">
        <f t="shared" ref="Q8:Q11" si="2">SUM(D8:O8)</f>
        <v>72000</v>
      </c>
      <c r="R8" s="11"/>
      <c r="S8" s="11"/>
      <c r="T8" s="11"/>
      <c r="U8" s="11"/>
      <c r="V8" s="11"/>
      <c r="W8" s="11"/>
      <c r="X8" s="11"/>
      <c r="Y8" s="11"/>
      <c r="Z8" s="11"/>
    </row>
    <row r="9" ht="14.25" customHeight="1">
      <c r="A9" s="11"/>
      <c r="B9" s="74" t="s">
        <v>127</v>
      </c>
      <c r="C9" s="86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>
        <f t="shared" si="2"/>
        <v>0</v>
      </c>
      <c r="R9" s="11"/>
      <c r="S9" s="11"/>
      <c r="T9" s="11"/>
      <c r="U9" s="11"/>
      <c r="V9" s="11"/>
      <c r="W9" s="11"/>
      <c r="X9" s="11"/>
      <c r="Y9" s="11"/>
      <c r="Z9" s="11"/>
    </row>
    <row r="10" ht="14.25" customHeight="1">
      <c r="A10" s="11"/>
      <c r="B10" s="74" t="s">
        <v>128</v>
      </c>
      <c r="C10" s="64">
        <f>Parameters!$C$10</f>
        <v>48000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2"/>
      <c r="Q10" s="64">
        <f t="shared" si="2"/>
        <v>0</v>
      </c>
      <c r="R10" s="11"/>
      <c r="S10" s="11"/>
      <c r="T10" s="11"/>
      <c r="U10" s="11"/>
      <c r="V10" s="11"/>
      <c r="W10" s="11"/>
      <c r="X10" s="11"/>
      <c r="Y10" s="11"/>
      <c r="Z10" s="11"/>
    </row>
    <row r="11" ht="14.25" customHeight="1">
      <c r="A11" s="12" t="s">
        <v>74</v>
      </c>
      <c r="B11" s="87"/>
      <c r="C11" s="58">
        <f>+C10</f>
        <v>48000</v>
      </c>
      <c r="D11" s="58">
        <f t="shared" ref="D11:O11" si="3">SUM(D8:D10)</f>
        <v>6000</v>
      </c>
      <c r="E11" s="58">
        <f t="shared" si="3"/>
        <v>6000</v>
      </c>
      <c r="F11" s="58">
        <f t="shared" si="3"/>
        <v>6000</v>
      </c>
      <c r="G11" s="58">
        <f t="shared" si="3"/>
        <v>6000</v>
      </c>
      <c r="H11" s="58">
        <f t="shared" si="3"/>
        <v>6000</v>
      </c>
      <c r="I11" s="58">
        <f t="shared" si="3"/>
        <v>6000</v>
      </c>
      <c r="J11" s="58">
        <f t="shared" si="3"/>
        <v>6000</v>
      </c>
      <c r="K11" s="58">
        <f t="shared" si="3"/>
        <v>6000</v>
      </c>
      <c r="L11" s="58">
        <f t="shared" si="3"/>
        <v>6000</v>
      </c>
      <c r="M11" s="58">
        <f t="shared" si="3"/>
        <v>6000</v>
      </c>
      <c r="N11" s="58">
        <f t="shared" si="3"/>
        <v>6000</v>
      </c>
      <c r="O11" s="58">
        <f t="shared" si="3"/>
        <v>6000</v>
      </c>
      <c r="P11" s="58"/>
      <c r="Q11" s="58">
        <f t="shared" si="2"/>
        <v>72000</v>
      </c>
      <c r="R11" s="11"/>
      <c r="S11" s="11"/>
      <c r="T11" s="11"/>
      <c r="U11" s="11"/>
      <c r="V11" s="11"/>
      <c r="W11" s="11"/>
      <c r="X11" s="11"/>
      <c r="Y11" s="11"/>
      <c r="Z11" s="11"/>
    </row>
    <row r="12" ht="14.25" customHeight="1">
      <c r="A12" s="12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59"/>
      <c r="Q12" s="88"/>
      <c r="R12" s="11"/>
      <c r="S12" s="11"/>
      <c r="T12" s="11"/>
      <c r="U12" s="11"/>
      <c r="V12" s="11"/>
      <c r="W12" s="11"/>
      <c r="X12" s="11"/>
      <c r="Y12" s="11"/>
      <c r="Z12" s="11"/>
    </row>
    <row r="13" ht="14.25" customHeight="1">
      <c r="A13" s="12" t="s">
        <v>75</v>
      </c>
      <c r="B13" s="87"/>
      <c r="C13" s="58">
        <f t="shared" ref="C13:O13" si="4">+C5+C11</f>
        <v>48000</v>
      </c>
      <c r="D13" s="58">
        <f t="shared" si="4"/>
        <v>54000</v>
      </c>
      <c r="E13" s="58">
        <f t="shared" si="4"/>
        <v>56234.4</v>
      </c>
      <c r="F13" s="58">
        <f t="shared" si="4"/>
        <v>58468.8</v>
      </c>
      <c r="G13" s="58">
        <f t="shared" si="4"/>
        <v>60703.2</v>
      </c>
      <c r="H13" s="58">
        <f t="shared" si="4"/>
        <v>62937.6</v>
      </c>
      <c r="I13" s="58">
        <f t="shared" si="4"/>
        <v>65172</v>
      </c>
      <c r="J13" s="58">
        <f t="shared" si="4"/>
        <v>67406.4</v>
      </c>
      <c r="K13" s="58">
        <f t="shared" si="4"/>
        <v>69640.8</v>
      </c>
      <c r="L13" s="58">
        <f t="shared" si="4"/>
        <v>71875.2</v>
      </c>
      <c r="M13" s="58">
        <f t="shared" si="4"/>
        <v>74109.6</v>
      </c>
      <c r="N13" s="58">
        <f t="shared" si="4"/>
        <v>76344</v>
      </c>
      <c r="O13" s="58">
        <f t="shared" si="4"/>
        <v>78578.4</v>
      </c>
      <c r="P13" s="58"/>
      <c r="Q13" s="58">
        <f>+Q5+Q11</f>
        <v>120000</v>
      </c>
      <c r="R13" s="11"/>
      <c r="S13" s="11"/>
      <c r="T13" s="11"/>
      <c r="U13" s="11"/>
      <c r="V13" s="11"/>
      <c r="W13" s="11"/>
      <c r="X13" s="11"/>
      <c r="Y13" s="11"/>
      <c r="Z13" s="11"/>
    </row>
    <row r="14" ht="14.25" customHeight="1">
      <c r="A14" s="12"/>
      <c r="B14" s="8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R14" s="11"/>
      <c r="S14" s="11"/>
      <c r="T14" s="11"/>
      <c r="U14" s="11"/>
      <c r="V14" s="11"/>
      <c r="W14" s="11"/>
      <c r="X14" s="11"/>
      <c r="Y14" s="11"/>
      <c r="Z14" s="11"/>
    </row>
    <row r="15" ht="14.25" customHeight="1">
      <c r="A15" s="12" t="s">
        <v>129</v>
      </c>
      <c r="B15" s="12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11"/>
      <c r="S15" s="11"/>
      <c r="T15" s="11"/>
      <c r="U15" s="11"/>
      <c r="V15" s="11"/>
      <c r="W15" s="11"/>
      <c r="X15" s="11"/>
      <c r="Y15" s="11"/>
      <c r="Z15" s="11"/>
    </row>
    <row r="16" ht="14.25" customHeight="1">
      <c r="A16" s="12"/>
      <c r="B16" s="11" t="s">
        <v>130</v>
      </c>
      <c r="C16" s="86"/>
      <c r="D16" s="62">
        <f>'P&amp;L Statement'!D7</f>
        <v>2220</v>
      </c>
      <c r="E16" s="62">
        <f>'P&amp;L Statement'!E7</f>
        <v>2220</v>
      </c>
      <c r="F16" s="62">
        <f>'P&amp;L Statement'!F7</f>
        <v>2220</v>
      </c>
      <c r="G16" s="62">
        <f>'P&amp;L Statement'!G7</f>
        <v>2220</v>
      </c>
      <c r="H16" s="62">
        <f>'P&amp;L Statement'!H7</f>
        <v>2220</v>
      </c>
      <c r="I16" s="62">
        <f>'P&amp;L Statement'!I7</f>
        <v>2220</v>
      </c>
      <c r="J16" s="62">
        <f>'P&amp;L Statement'!J7</f>
        <v>2220</v>
      </c>
      <c r="K16" s="62">
        <f>'P&amp;L Statement'!K7</f>
        <v>2220</v>
      </c>
      <c r="L16" s="62">
        <f>'P&amp;L Statement'!L7</f>
        <v>2220</v>
      </c>
      <c r="M16" s="62">
        <f>'P&amp;L Statement'!M7</f>
        <v>2220</v>
      </c>
      <c r="N16" s="62">
        <f>'P&amp;L Statement'!N7</f>
        <v>2220</v>
      </c>
      <c r="O16" s="62">
        <f>'P&amp;L Statement'!O7</f>
        <v>2220</v>
      </c>
      <c r="P16" s="62"/>
      <c r="Q16" s="62">
        <f t="shared" ref="Q16:Q31" si="5">SUM(D16:O16)</f>
        <v>26640</v>
      </c>
      <c r="R16" s="11"/>
      <c r="S16" s="11"/>
      <c r="T16" s="11"/>
      <c r="U16" s="11"/>
      <c r="V16" s="11"/>
      <c r="W16" s="11"/>
      <c r="X16" s="11"/>
      <c r="Y16" s="11"/>
      <c r="Z16" s="11"/>
    </row>
    <row r="17" ht="14.25" customHeight="1">
      <c r="A17" s="11"/>
      <c r="B17" s="74" t="s">
        <v>131</v>
      </c>
      <c r="C17" s="86"/>
      <c r="D17" s="62">
        <f>'P&amp;L Statement'!D16</f>
        <v>426</v>
      </c>
      <c r="E17" s="62">
        <f>'P&amp;L Statement'!E16</f>
        <v>426</v>
      </c>
      <c r="F17" s="62">
        <f>'P&amp;L Statement'!F16</f>
        <v>426</v>
      </c>
      <c r="G17" s="62">
        <f>'P&amp;L Statement'!G16</f>
        <v>426</v>
      </c>
      <c r="H17" s="62">
        <f>'P&amp;L Statement'!H16</f>
        <v>426</v>
      </c>
      <c r="I17" s="62">
        <f>'P&amp;L Statement'!I16</f>
        <v>426</v>
      </c>
      <c r="J17" s="62">
        <f>'P&amp;L Statement'!J16</f>
        <v>426</v>
      </c>
      <c r="K17" s="62">
        <f>'P&amp;L Statement'!K16</f>
        <v>426</v>
      </c>
      <c r="L17" s="62">
        <f>'P&amp;L Statement'!L16</f>
        <v>426</v>
      </c>
      <c r="M17" s="62">
        <f>'P&amp;L Statement'!M16</f>
        <v>426</v>
      </c>
      <c r="N17" s="62">
        <f>'P&amp;L Statement'!N16</f>
        <v>426</v>
      </c>
      <c r="O17" s="62">
        <f>'P&amp;L Statement'!O16</f>
        <v>426</v>
      </c>
      <c r="P17" s="62"/>
      <c r="Q17" s="62">
        <f t="shared" si="5"/>
        <v>5112</v>
      </c>
      <c r="R17" s="11"/>
      <c r="S17" s="11"/>
      <c r="T17" s="11"/>
      <c r="U17" s="11"/>
      <c r="V17" s="11"/>
      <c r="W17" s="11"/>
      <c r="X17" s="11"/>
      <c r="Y17" s="11"/>
      <c r="Z17" s="11"/>
    </row>
    <row r="18" ht="14.25" customHeight="1">
      <c r="A18" s="11"/>
      <c r="B18" s="74" t="s">
        <v>42</v>
      </c>
      <c r="C18" s="86"/>
      <c r="D18" s="62">
        <f>'P&amp;L Statement'!D23</f>
        <v>78</v>
      </c>
      <c r="E18" s="62">
        <f>'P&amp;L Statement'!E23</f>
        <v>78</v>
      </c>
      <c r="F18" s="62">
        <f>'P&amp;L Statement'!F23</f>
        <v>78</v>
      </c>
      <c r="G18" s="62">
        <f>'P&amp;L Statement'!G23</f>
        <v>78</v>
      </c>
      <c r="H18" s="62">
        <f>'P&amp;L Statement'!H23</f>
        <v>78</v>
      </c>
      <c r="I18" s="62">
        <f>'P&amp;L Statement'!I23</f>
        <v>78</v>
      </c>
      <c r="J18" s="62">
        <f>'P&amp;L Statement'!J23</f>
        <v>78</v>
      </c>
      <c r="K18" s="62">
        <f>'P&amp;L Statement'!K23</f>
        <v>78</v>
      </c>
      <c r="L18" s="62">
        <f>'P&amp;L Statement'!L23</f>
        <v>78</v>
      </c>
      <c r="M18" s="62">
        <f>'P&amp;L Statement'!M23</f>
        <v>78</v>
      </c>
      <c r="N18" s="62">
        <f>'P&amp;L Statement'!N23</f>
        <v>78</v>
      </c>
      <c r="O18" s="62">
        <f>'P&amp;L Statement'!O23</f>
        <v>78</v>
      </c>
      <c r="P18" s="62"/>
      <c r="Q18" s="62">
        <f t="shared" si="5"/>
        <v>936</v>
      </c>
      <c r="R18" s="11"/>
      <c r="S18" s="11"/>
      <c r="T18" s="11"/>
      <c r="U18" s="11"/>
      <c r="V18" s="11"/>
      <c r="W18" s="11"/>
      <c r="X18" s="11"/>
      <c r="Y18" s="11"/>
      <c r="Z18" s="11"/>
    </row>
    <row r="19" ht="14.25" customHeight="1">
      <c r="A19" s="11"/>
      <c r="B19" s="74" t="s">
        <v>13</v>
      </c>
      <c r="C19" s="86"/>
      <c r="D19" s="62">
        <f>'P&amp;L Statement'!D26</f>
        <v>204</v>
      </c>
      <c r="E19" s="62">
        <f>'P&amp;L Statement'!E26</f>
        <v>204</v>
      </c>
      <c r="F19" s="62">
        <f>'P&amp;L Statement'!F26</f>
        <v>204</v>
      </c>
      <c r="G19" s="62">
        <f>'P&amp;L Statement'!G26</f>
        <v>204</v>
      </c>
      <c r="H19" s="62">
        <f>'P&amp;L Statement'!H26</f>
        <v>204</v>
      </c>
      <c r="I19" s="62">
        <f>'P&amp;L Statement'!I26</f>
        <v>204</v>
      </c>
      <c r="J19" s="62">
        <f>'P&amp;L Statement'!J26</f>
        <v>204</v>
      </c>
      <c r="K19" s="62">
        <f>'P&amp;L Statement'!K26</f>
        <v>204</v>
      </c>
      <c r="L19" s="62">
        <f>'P&amp;L Statement'!L26</f>
        <v>204</v>
      </c>
      <c r="M19" s="62">
        <f>'P&amp;L Statement'!M26</f>
        <v>204</v>
      </c>
      <c r="N19" s="62">
        <f>'P&amp;L Statement'!N26</f>
        <v>204</v>
      </c>
      <c r="O19" s="62">
        <f>'P&amp;L Statement'!O26</f>
        <v>204</v>
      </c>
      <c r="P19" s="62"/>
      <c r="Q19" s="62">
        <f t="shared" si="5"/>
        <v>2448</v>
      </c>
      <c r="R19" s="11"/>
      <c r="S19" s="11"/>
      <c r="T19" s="11"/>
      <c r="U19" s="11"/>
      <c r="V19" s="11"/>
      <c r="W19" s="11"/>
      <c r="X19" s="11"/>
      <c r="Y19" s="11"/>
      <c r="Z19" s="11"/>
    </row>
    <row r="20" ht="14.25" customHeight="1">
      <c r="A20" s="11"/>
      <c r="B20" s="74" t="s">
        <v>132</v>
      </c>
      <c r="C20" s="86"/>
      <c r="D20" s="62">
        <f>'P&amp;L Statement'!D27+'P&amp;L Statement'!D29</f>
        <v>150</v>
      </c>
      <c r="E20" s="62">
        <f>'P&amp;L Statement'!E27+'P&amp;L Statement'!E29</f>
        <v>150</v>
      </c>
      <c r="F20" s="62">
        <f>'P&amp;L Statement'!F27+'P&amp;L Statement'!F29</f>
        <v>150</v>
      </c>
      <c r="G20" s="62">
        <f>'P&amp;L Statement'!G27+'P&amp;L Statement'!G29</f>
        <v>150</v>
      </c>
      <c r="H20" s="62">
        <f>'P&amp;L Statement'!H27+'P&amp;L Statement'!H29</f>
        <v>150</v>
      </c>
      <c r="I20" s="62">
        <f>'P&amp;L Statement'!I27+'P&amp;L Statement'!I29</f>
        <v>150</v>
      </c>
      <c r="J20" s="62">
        <f>'P&amp;L Statement'!J27+'P&amp;L Statement'!J29</f>
        <v>150</v>
      </c>
      <c r="K20" s="62">
        <f>'P&amp;L Statement'!K27+'P&amp;L Statement'!K29</f>
        <v>150</v>
      </c>
      <c r="L20" s="62">
        <f>'P&amp;L Statement'!L27+'P&amp;L Statement'!L29</f>
        <v>150</v>
      </c>
      <c r="M20" s="62">
        <f>'P&amp;L Statement'!M27+'P&amp;L Statement'!M29</f>
        <v>150</v>
      </c>
      <c r="N20" s="62">
        <f>'P&amp;L Statement'!N27+'P&amp;L Statement'!N29</f>
        <v>150</v>
      </c>
      <c r="O20" s="62">
        <f>'P&amp;L Statement'!O27+'P&amp;L Statement'!O29</f>
        <v>150</v>
      </c>
      <c r="P20" s="62"/>
      <c r="Q20" s="62">
        <f t="shared" si="5"/>
        <v>1800</v>
      </c>
      <c r="R20" s="11"/>
      <c r="S20" s="11"/>
      <c r="T20" s="11"/>
      <c r="U20" s="11"/>
      <c r="V20" s="11"/>
      <c r="W20" s="11"/>
      <c r="X20" s="11"/>
      <c r="Y20" s="11"/>
      <c r="Z20" s="11"/>
    </row>
    <row r="21" ht="14.25" customHeight="1">
      <c r="A21" s="11"/>
      <c r="B21" s="74" t="s">
        <v>15</v>
      </c>
      <c r="C21" s="86"/>
      <c r="D21" s="62">
        <f>'P&amp;L Statement'!D28</f>
        <v>48</v>
      </c>
      <c r="E21" s="62">
        <f>'P&amp;L Statement'!E28</f>
        <v>48</v>
      </c>
      <c r="F21" s="62">
        <f>'P&amp;L Statement'!F28</f>
        <v>48</v>
      </c>
      <c r="G21" s="62">
        <f>'P&amp;L Statement'!G28</f>
        <v>48</v>
      </c>
      <c r="H21" s="62">
        <f>'P&amp;L Statement'!H28</f>
        <v>48</v>
      </c>
      <c r="I21" s="62">
        <f>'P&amp;L Statement'!I28</f>
        <v>48</v>
      </c>
      <c r="J21" s="62">
        <f>'P&amp;L Statement'!J28</f>
        <v>48</v>
      </c>
      <c r="K21" s="62">
        <f>'P&amp;L Statement'!K28</f>
        <v>48</v>
      </c>
      <c r="L21" s="62">
        <f>'P&amp;L Statement'!L28</f>
        <v>48</v>
      </c>
      <c r="M21" s="62">
        <f>'P&amp;L Statement'!M28</f>
        <v>48</v>
      </c>
      <c r="N21" s="62">
        <f>'P&amp;L Statement'!N28</f>
        <v>48</v>
      </c>
      <c r="O21" s="62">
        <f>'P&amp;L Statement'!O28</f>
        <v>48</v>
      </c>
      <c r="P21" s="62"/>
      <c r="Q21" s="62">
        <f t="shared" si="5"/>
        <v>576</v>
      </c>
      <c r="R21" s="11"/>
      <c r="S21" s="11"/>
      <c r="T21" s="11"/>
      <c r="U21" s="11"/>
      <c r="V21" s="11"/>
      <c r="W21" s="11"/>
      <c r="X21" s="11"/>
      <c r="Y21" s="11"/>
      <c r="Z21" s="11"/>
    </row>
    <row r="22" ht="14.25" customHeight="1">
      <c r="A22" s="11"/>
      <c r="B22" s="74" t="s">
        <v>18</v>
      </c>
      <c r="C22" s="86"/>
      <c r="D22" s="62">
        <f>'P&amp;L Statement'!D31</f>
        <v>36</v>
      </c>
      <c r="E22" s="62">
        <f>'P&amp;L Statement'!E31</f>
        <v>36</v>
      </c>
      <c r="F22" s="62">
        <f>'P&amp;L Statement'!F31</f>
        <v>36</v>
      </c>
      <c r="G22" s="62">
        <f>'P&amp;L Statement'!G31</f>
        <v>36</v>
      </c>
      <c r="H22" s="62">
        <f>'P&amp;L Statement'!H31</f>
        <v>36</v>
      </c>
      <c r="I22" s="62">
        <f>'P&amp;L Statement'!I31</f>
        <v>36</v>
      </c>
      <c r="J22" s="62">
        <f>'P&amp;L Statement'!J31</f>
        <v>36</v>
      </c>
      <c r="K22" s="62">
        <f>'P&amp;L Statement'!K31</f>
        <v>36</v>
      </c>
      <c r="L22" s="62">
        <f>'P&amp;L Statement'!L31</f>
        <v>36</v>
      </c>
      <c r="M22" s="62">
        <f>'P&amp;L Statement'!M31</f>
        <v>36</v>
      </c>
      <c r="N22" s="62">
        <f>'P&amp;L Statement'!N31</f>
        <v>36</v>
      </c>
      <c r="O22" s="62">
        <f>'P&amp;L Statement'!O31</f>
        <v>36</v>
      </c>
      <c r="P22" s="62"/>
      <c r="Q22" s="62">
        <f t="shared" si="5"/>
        <v>432</v>
      </c>
      <c r="R22" s="11"/>
      <c r="S22" s="11"/>
      <c r="T22" s="11"/>
      <c r="U22" s="11"/>
      <c r="V22" s="11"/>
      <c r="W22" s="11"/>
      <c r="X22" s="11"/>
      <c r="Y22" s="11"/>
      <c r="Z22" s="11"/>
    </row>
    <row r="23" ht="14.25" customHeight="1">
      <c r="A23" s="11"/>
      <c r="B23" s="74" t="s">
        <v>133</v>
      </c>
      <c r="C23" s="86"/>
      <c r="D23" s="62">
        <f>'P&amp;L Statement'!D30+'P&amp;L Statement'!D32+'P&amp;L Statement'!D33</f>
        <v>18</v>
      </c>
      <c r="E23" s="62">
        <f>'P&amp;L Statement'!E30+'P&amp;L Statement'!E32+'P&amp;L Statement'!E33</f>
        <v>18</v>
      </c>
      <c r="F23" s="62">
        <f>'P&amp;L Statement'!F30+'P&amp;L Statement'!F32+'P&amp;L Statement'!F33</f>
        <v>18</v>
      </c>
      <c r="G23" s="62">
        <f>'P&amp;L Statement'!G30+'P&amp;L Statement'!G32+'P&amp;L Statement'!G33</f>
        <v>18</v>
      </c>
      <c r="H23" s="62">
        <f>'P&amp;L Statement'!H30+'P&amp;L Statement'!H32+'P&amp;L Statement'!H33</f>
        <v>18</v>
      </c>
      <c r="I23" s="62">
        <f>'P&amp;L Statement'!I30+'P&amp;L Statement'!I32+'P&amp;L Statement'!I33</f>
        <v>18</v>
      </c>
      <c r="J23" s="62">
        <f>'P&amp;L Statement'!J30+'P&amp;L Statement'!J32+'P&amp;L Statement'!J33</f>
        <v>18</v>
      </c>
      <c r="K23" s="62">
        <f>'P&amp;L Statement'!K30+'P&amp;L Statement'!K32+'P&amp;L Statement'!K33</f>
        <v>18</v>
      </c>
      <c r="L23" s="62">
        <f>'P&amp;L Statement'!L30+'P&amp;L Statement'!L32+'P&amp;L Statement'!L33</f>
        <v>18</v>
      </c>
      <c r="M23" s="62">
        <f>'P&amp;L Statement'!M30+'P&amp;L Statement'!M32+'P&amp;L Statement'!M33</f>
        <v>18</v>
      </c>
      <c r="N23" s="62">
        <f>'P&amp;L Statement'!N30+'P&amp;L Statement'!N32+'P&amp;L Statement'!N33</f>
        <v>18</v>
      </c>
      <c r="O23" s="62">
        <f>'P&amp;L Statement'!O30+'P&amp;L Statement'!O32+'P&amp;L Statement'!O33</f>
        <v>18</v>
      </c>
      <c r="P23" s="62"/>
      <c r="Q23" s="62">
        <f t="shared" si="5"/>
        <v>216</v>
      </c>
      <c r="R23" s="11"/>
      <c r="S23" s="11"/>
      <c r="T23" s="11"/>
      <c r="U23" s="11"/>
      <c r="V23" s="11"/>
      <c r="W23" s="11"/>
      <c r="X23" s="11"/>
      <c r="Y23" s="11"/>
      <c r="Z23" s="11"/>
    </row>
    <row r="24" ht="14.25" customHeight="1">
      <c r="A24" s="11"/>
      <c r="B24" s="74" t="s">
        <v>94</v>
      </c>
      <c r="C24" s="86"/>
      <c r="D24" s="62">
        <f>'P&amp;L Statement'!D41</f>
        <v>18</v>
      </c>
      <c r="E24" s="62">
        <f>'P&amp;L Statement'!E41</f>
        <v>18</v>
      </c>
      <c r="F24" s="62">
        <f>'P&amp;L Statement'!F41</f>
        <v>18</v>
      </c>
      <c r="G24" s="62">
        <f>'P&amp;L Statement'!G41</f>
        <v>18</v>
      </c>
      <c r="H24" s="62">
        <f>'P&amp;L Statement'!H41</f>
        <v>18</v>
      </c>
      <c r="I24" s="62">
        <f>'P&amp;L Statement'!I41</f>
        <v>18</v>
      </c>
      <c r="J24" s="62">
        <f>'P&amp;L Statement'!J41</f>
        <v>18</v>
      </c>
      <c r="K24" s="62">
        <f>'P&amp;L Statement'!K41</f>
        <v>18</v>
      </c>
      <c r="L24" s="62">
        <f>'P&amp;L Statement'!L41</f>
        <v>18</v>
      </c>
      <c r="M24" s="62">
        <f>'P&amp;L Statement'!M41</f>
        <v>18</v>
      </c>
      <c r="N24" s="62">
        <f>'P&amp;L Statement'!N41</f>
        <v>18</v>
      </c>
      <c r="O24" s="62">
        <f>'P&amp;L Statement'!O41</f>
        <v>18</v>
      </c>
      <c r="P24" s="62"/>
      <c r="Q24" s="62">
        <f t="shared" si="5"/>
        <v>216</v>
      </c>
      <c r="R24" s="11"/>
      <c r="S24" s="11"/>
      <c r="T24" s="11"/>
      <c r="U24" s="11"/>
      <c r="V24" s="11"/>
      <c r="W24" s="11"/>
      <c r="X24" s="11"/>
      <c r="Y24" s="11"/>
      <c r="Z24" s="11"/>
    </row>
    <row r="25" ht="14.25" customHeight="1">
      <c r="A25" s="11"/>
      <c r="B25" s="74" t="s">
        <v>23</v>
      </c>
      <c r="C25" s="86"/>
      <c r="D25" s="62">
        <f>'P&amp;L Statement'!D44</f>
        <v>6</v>
      </c>
      <c r="E25" s="62">
        <f>'P&amp;L Statement'!E44</f>
        <v>6</v>
      </c>
      <c r="F25" s="62">
        <f>'P&amp;L Statement'!F44</f>
        <v>6</v>
      </c>
      <c r="G25" s="62">
        <f>'P&amp;L Statement'!G44</f>
        <v>6</v>
      </c>
      <c r="H25" s="62">
        <f>'P&amp;L Statement'!H44</f>
        <v>6</v>
      </c>
      <c r="I25" s="62">
        <f>'P&amp;L Statement'!I44</f>
        <v>6</v>
      </c>
      <c r="J25" s="62">
        <f>'P&amp;L Statement'!J44</f>
        <v>6</v>
      </c>
      <c r="K25" s="62">
        <f>'P&amp;L Statement'!K44</f>
        <v>6</v>
      </c>
      <c r="L25" s="62">
        <f>'P&amp;L Statement'!L44</f>
        <v>6</v>
      </c>
      <c r="M25" s="62">
        <f>'P&amp;L Statement'!M44</f>
        <v>6</v>
      </c>
      <c r="N25" s="62">
        <f>'P&amp;L Statement'!N44</f>
        <v>6</v>
      </c>
      <c r="O25" s="62">
        <f>'P&amp;L Statement'!O44</f>
        <v>6</v>
      </c>
      <c r="P25" s="62"/>
      <c r="Q25" s="62">
        <f t="shared" si="5"/>
        <v>72</v>
      </c>
      <c r="R25" s="11"/>
      <c r="S25" s="11"/>
      <c r="T25" s="11"/>
      <c r="U25" s="11"/>
      <c r="V25" s="11"/>
      <c r="W25" s="11"/>
      <c r="X25" s="11"/>
      <c r="Y25" s="11"/>
      <c r="Z25" s="11"/>
    </row>
    <row r="26" ht="14.25" customHeight="1">
      <c r="A26" s="11"/>
      <c r="B26" s="74" t="s">
        <v>134</v>
      </c>
      <c r="C26" s="86"/>
      <c r="D26" s="62">
        <f>'P&amp;L Statement'!D45</f>
        <v>0</v>
      </c>
      <c r="E26" s="62">
        <f>'P&amp;L Statement'!E45</f>
        <v>0</v>
      </c>
      <c r="F26" s="62">
        <f>'P&amp;L Statement'!F45</f>
        <v>0</v>
      </c>
      <c r="G26" s="62">
        <f>'P&amp;L Statement'!G45</f>
        <v>0</v>
      </c>
      <c r="H26" s="62">
        <f>'P&amp;L Statement'!H45</f>
        <v>0</v>
      </c>
      <c r="I26" s="62">
        <f>'P&amp;L Statement'!I45</f>
        <v>0</v>
      </c>
      <c r="J26" s="62">
        <f>'P&amp;L Statement'!J45</f>
        <v>0</v>
      </c>
      <c r="K26" s="62">
        <f>'P&amp;L Statement'!K45</f>
        <v>0</v>
      </c>
      <c r="L26" s="62">
        <f>'P&amp;L Statement'!L45</f>
        <v>0</v>
      </c>
      <c r="M26" s="62">
        <f>'P&amp;L Statement'!M45</f>
        <v>0</v>
      </c>
      <c r="N26" s="62">
        <f>'P&amp;L Statement'!N45</f>
        <v>0</v>
      </c>
      <c r="O26" s="62">
        <f>'P&amp;L Statement'!O45</f>
        <v>0</v>
      </c>
      <c r="P26" s="62"/>
      <c r="Q26" s="62">
        <f t="shared" si="5"/>
        <v>0</v>
      </c>
      <c r="R26" s="11"/>
      <c r="S26" s="11"/>
      <c r="T26" s="11"/>
      <c r="U26" s="11"/>
      <c r="V26" s="11"/>
      <c r="W26" s="11"/>
      <c r="X26" s="11"/>
      <c r="Y26" s="11"/>
      <c r="Z26" s="11"/>
    </row>
    <row r="27" ht="14.25" customHeight="1">
      <c r="A27" s="11"/>
      <c r="B27" s="74" t="s">
        <v>25</v>
      </c>
      <c r="C27" s="86"/>
      <c r="D27" s="62">
        <f>'P&amp;L Statement'!D46</f>
        <v>72</v>
      </c>
      <c r="E27" s="62">
        <f>'P&amp;L Statement'!E46</f>
        <v>72</v>
      </c>
      <c r="F27" s="62">
        <f>'P&amp;L Statement'!F46</f>
        <v>72</v>
      </c>
      <c r="G27" s="62">
        <f>'P&amp;L Statement'!G46</f>
        <v>72</v>
      </c>
      <c r="H27" s="62">
        <f>'P&amp;L Statement'!H46</f>
        <v>72</v>
      </c>
      <c r="I27" s="62">
        <f>'P&amp;L Statement'!I46</f>
        <v>72</v>
      </c>
      <c r="J27" s="62">
        <f>'P&amp;L Statement'!J46</f>
        <v>72</v>
      </c>
      <c r="K27" s="62">
        <f>'P&amp;L Statement'!K46</f>
        <v>72</v>
      </c>
      <c r="L27" s="62">
        <f>'P&amp;L Statement'!L46</f>
        <v>72</v>
      </c>
      <c r="M27" s="62">
        <f>'P&amp;L Statement'!M46</f>
        <v>72</v>
      </c>
      <c r="N27" s="62">
        <f>'P&amp;L Statement'!N46</f>
        <v>72</v>
      </c>
      <c r="O27" s="62">
        <f>'P&amp;L Statement'!O46</f>
        <v>72</v>
      </c>
      <c r="P27" s="62"/>
      <c r="Q27" s="62">
        <f t="shared" si="5"/>
        <v>864</v>
      </c>
      <c r="R27" s="11"/>
      <c r="S27" s="11"/>
      <c r="T27" s="11"/>
      <c r="U27" s="11"/>
      <c r="V27" s="11"/>
      <c r="W27" s="11"/>
      <c r="X27" s="11"/>
      <c r="Y27" s="11"/>
      <c r="Z27" s="11"/>
    </row>
    <row r="28" ht="14.25" customHeight="1">
      <c r="A28" s="11"/>
      <c r="B28" s="74" t="s">
        <v>135</v>
      </c>
      <c r="C28" s="86"/>
      <c r="D28" s="62" t="str">
        <f>'P&amp;L Statement'!D47</f>
        <v/>
      </c>
      <c r="E28" s="62" t="str">
        <f>'P&amp;L Statement'!E47</f>
        <v/>
      </c>
      <c r="F28" s="62" t="str">
        <f>'P&amp;L Statement'!F47</f>
        <v/>
      </c>
      <c r="G28" s="62" t="str">
        <f>'P&amp;L Statement'!G47</f>
        <v/>
      </c>
      <c r="H28" s="62" t="str">
        <f>'P&amp;L Statement'!H47</f>
        <v/>
      </c>
      <c r="I28" s="62" t="str">
        <f>'P&amp;L Statement'!I47</f>
        <v/>
      </c>
      <c r="J28" s="62" t="str">
        <f>'P&amp;L Statement'!J47</f>
        <v/>
      </c>
      <c r="K28" s="62" t="str">
        <f>'P&amp;L Statement'!K47</f>
        <v/>
      </c>
      <c r="L28" s="62" t="str">
        <f>'P&amp;L Statement'!L47</f>
        <v/>
      </c>
      <c r="M28" s="62" t="str">
        <f>'P&amp;L Statement'!M47</f>
        <v/>
      </c>
      <c r="N28" s="62" t="str">
        <f>'P&amp;L Statement'!N47</f>
        <v/>
      </c>
      <c r="O28" s="62" t="str">
        <f>'P&amp;L Statement'!O47</f>
        <v/>
      </c>
      <c r="P28" s="62"/>
      <c r="Q28" s="62">
        <f t="shared" si="5"/>
        <v>0</v>
      </c>
      <c r="R28" s="11"/>
      <c r="S28" s="11"/>
      <c r="T28" s="11"/>
      <c r="U28" s="11"/>
      <c r="V28" s="11"/>
      <c r="W28" s="11"/>
      <c r="X28" s="11"/>
      <c r="Y28" s="11"/>
      <c r="Z28" s="11"/>
    </row>
    <row r="29" ht="14.25" customHeight="1">
      <c r="A29" s="11"/>
      <c r="B29" s="74" t="s">
        <v>103</v>
      </c>
      <c r="C29" s="86"/>
      <c r="D29" s="62">
        <f>'P&amp;L Statement'!D61</f>
        <v>489.6</v>
      </c>
      <c r="E29" s="62">
        <f>'P&amp;L Statement'!E61</f>
        <v>489.6</v>
      </c>
      <c r="F29" s="62">
        <f>'P&amp;L Statement'!F61</f>
        <v>489.6</v>
      </c>
      <c r="G29" s="62">
        <f>'P&amp;L Statement'!G61</f>
        <v>489.6</v>
      </c>
      <c r="H29" s="62">
        <f>'P&amp;L Statement'!H61</f>
        <v>489.6</v>
      </c>
      <c r="I29" s="62">
        <f>'P&amp;L Statement'!I61</f>
        <v>489.6</v>
      </c>
      <c r="J29" s="62">
        <f>'P&amp;L Statement'!J61</f>
        <v>489.6</v>
      </c>
      <c r="K29" s="62">
        <f>'P&amp;L Statement'!K61</f>
        <v>489.6</v>
      </c>
      <c r="L29" s="62">
        <f>'P&amp;L Statement'!L61</f>
        <v>489.6</v>
      </c>
      <c r="M29" s="62">
        <f>'P&amp;L Statement'!M61</f>
        <v>489.6</v>
      </c>
      <c r="N29" s="62">
        <f>'P&amp;L Statement'!N61</f>
        <v>489.6</v>
      </c>
      <c r="O29" s="62">
        <f>'P&amp;L Statement'!O61</f>
        <v>489.6</v>
      </c>
      <c r="P29" s="62"/>
      <c r="Q29" s="62">
        <f t="shared" si="5"/>
        <v>5875.2</v>
      </c>
      <c r="R29" s="11"/>
      <c r="S29" s="11"/>
      <c r="T29" s="11"/>
      <c r="U29" s="11"/>
      <c r="V29" s="11"/>
      <c r="W29" s="11"/>
      <c r="X29" s="11"/>
      <c r="Y29" s="11"/>
      <c r="Z29" s="11"/>
    </row>
    <row r="30" ht="14.25" customHeight="1">
      <c r="A30" s="11"/>
      <c r="B30" s="74" t="s">
        <v>136</v>
      </c>
      <c r="C30" s="86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62">
        <f t="shared" si="5"/>
        <v>0</v>
      </c>
      <c r="R30" s="11"/>
      <c r="S30" s="11"/>
      <c r="T30" s="11"/>
      <c r="U30" s="11"/>
      <c r="V30" s="11"/>
      <c r="W30" s="11"/>
      <c r="X30" s="11"/>
      <c r="Y30" s="11"/>
      <c r="Z30" s="11"/>
    </row>
    <row r="31" ht="14.25" customHeight="1">
      <c r="A31" s="11"/>
      <c r="B31" s="74" t="s">
        <v>137</v>
      </c>
      <c r="C31" s="86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62">
        <f t="shared" si="5"/>
        <v>0</v>
      </c>
      <c r="R31" s="11"/>
      <c r="S31" s="11"/>
      <c r="T31" s="11"/>
      <c r="U31" s="11"/>
      <c r="V31" s="11"/>
      <c r="W31" s="11"/>
      <c r="X31" s="11"/>
      <c r="Y31" s="11"/>
      <c r="Z31" s="11"/>
    </row>
    <row r="32" ht="14.25" customHeight="1">
      <c r="A32" s="11"/>
      <c r="B32" s="74" t="s">
        <v>138</v>
      </c>
      <c r="C32" s="62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Q32" s="86"/>
      <c r="R32" s="11"/>
      <c r="S32" s="11"/>
      <c r="T32" s="11"/>
      <c r="U32" s="11"/>
      <c r="V32" s="11"/>
      <c r="W32" s="11"/>
      <c r="X32" s="11"/>
      <c r="Y32" s="11"/>
      <c r="Z32" s="11"/>
    </row>
    <row r="33" ht="14.25" customHeight="1">
      <c r="A33" s="11"/>
      <c r="B33" s="74" t="s">
        <v>139</v>
      </c>
      <c r="C33" s="89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59"/>
      <c r="Q33" s="64">
        <f>SUM(D33:O33)</f>
        <v>0</v>
      </c>
      <c r="R33" s="11"/>
      <c r="S33" s="11"/>
      <c r="T33" s="11"/>
      <c r="U33" s="11"/>
      <c r="V33" s="11"/>
      <c r="W33" s="11"/>
      <c r="X33" s="11"/>
      <c r="Y33" s="11"/>
      <c r="Z33" s="11"/>
    </row>
    <row r="34" ht="14.25" customHeight="1">
      <c r="A34" s="12" t="s">
        <v>76</v>
      </c>
      <c r="B34" s="87"/>
      <c r="C34" s="86">
        <f>SUM(C18:C33)</f>
        <v>0</v>
      </c>
      <c r="D34" s="58">
        <f t="shared" ref="D34:O34" si="6">SUM(D16:D33)</f>
        <v>3765.6</v>
      </c>
      <c r="E34" s="58">
        <f t="shared" si="6"/>
        <v>3765.6</v>
      </c>
      <c r="F34" s="58">
        <f t="shared" si="6"/>
        <v>3765.6</v>
      </c>
      <c r="G34" s="58">
        <f t="shared" si="6"/>
        <v>3765.6</v>
      </c>
      <c r="H34" s="58">
        <f t="shared" si="6"/>
        <v>3765.6</v>
      </c>
      <c r="I34" s="58">
        <f t="shared" si="6"/>
        <v>3765.6</v>
      </c>
      <c r="J34" s="58">
        <f t="shared" si="6"/>
        <v>3765.6</v>
      </c>
      <c r="K34" s="58">
        <f t="shared" si="6"/>
        <v>3765.6</v>
      </c>
      <c r="L34" s="58">
        <f t="shared" si="6"/>
        <v>3765.6</v>
      </c>
      <c r="M34" s="58">
        <f t="shared" si="6"/>
        <v>3765.6</v>
      </c>
      <c r="N34" s="58">
        <f t="shared" si="6"/>
        <v>3765.6</v>
      </c>
      <c r="O34" s="58">
        <f t="shared" si="6"/>
        <v>3765.6</v>
      </c>
      <c r="P34" s="58"/>
      <c r="Q34" s="58">
        <f>SUM(Q16:Q33)</f>
        <v>45187.2</v>
      </c>
      <c r="R34" s="11"/>
      <c r="S34" s="11"/>
      <c r="T34" s="11"/>
      <c r="U34" s="11"/>
      <c r="V34" s="11"/>
      <c r="W34" s="11"/>
      <c r="X34" s="11"/>
      <c r="Y34" s="11"/>
      <c r="Z34" s="11"/>
    </row>
    <row r="35" ht="14.25" customHeight="1">
      <c r="A35" s="12"/>
      <c r="B35" s="87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11"/>
      <c r="S35" s="11"/>
      <c r="T35" s="11"/>
      <c r="U35" s="11"/>
      <c r="V35" s="11"/>
      <c r="W35" s="11"/>
      <c r="X35" s="11"/>
      <c r="Y35" s="11"/>
      <c r="Z35" s="11"/>
    </row>
    <row r="36" ht="15.0" customHeight="1">
      <c r="A36" s="12" t="s">
        <v>77</v>
      </c>
      <c r="B36" s="87"/>
      <c r="C36" s="71">
        <f t="shared" ref="C36:O36" si="7">+C13-C34</f>
        <v>48000</v>
      </c>
      <c r="D36" s="71">
        <f t="shared" si="7"/>
        <v>50234.4</v>
      </c>
      <c r="E36" s="71">
        <f t="shared" si="7"/>
        <v>52468.8</v>
      </c>
      <c r="F36" s="71">
        <f t="shared" si="7"/>
        <v>54703.2</v>
      </c>
      <c r="G36" s="71">
        <f t="shared" si="7"/>
        <v>56937.6</v>
      </c>
      <c r="H36" s="71">
        <f t="shared" si="7"/>
        <v>59172</v>
      </c>
      <c r="I36" s="71">
        <f t="shared" si="7"/>
        <v>61406.4</v>
      </c>
      <c r="J36" s="71">
        <f t="shared" si="7"/>
        <v>63640.8</v>
      </c>
      <c r="K36" s="71">
        <f t="shared" si="7"/>
        <v>65875.2</v>
      </c>
      <c r="L36" s="71">
        <f t="shared" si="7"/>
        <v>68109.6</v>
      </c>
      <c r="M36" s="71">
        <f t="shared" si="7"/>
        <v>70344</v>
      </c>
      <c r="N36" s="71">
        <f t="shared" si="7"/>
        <v>72578.4</v>
      </c>
      <c r="O36" s="71">
        <f t="shared" si="7"/>
        <v>74812.8</v>
      </c>
      <c r="P36" s="90"/>
      <c r="Q36" s="71">
        <f>+Q13-Q34</f>
        <v>74812.8</v>
      </c>
      <c r="R36" s="11"/>
      <c r="S36" s="11"/>
      <c r="T36" s="11"/>
      <c r="U36" s="11"/>
      <c r="V36" s="11"/>
      <c r="W36" s="11"/>
      <c r="X36" s="11"/>
      <c r="Y36" s="11"/>
      <c r="Z36" s="11"/>
    </row>
    <row r="37" ht="15.0" customHeight="1">
      <c r="A37" s="12"/>
      <c r="B37" s="87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R37" s="11"/>
      <c r="S37" s="11"/>
      <c r="T37" s="11"/>
      <c r="U37" s="11"/>
      <c r="V37" s="11"/>
      <c r="W37" s="11"/>
      <c r="X37" s="11"/>
      <c r="Y37" s="11"/>
      <c r="Z37" s="11"/>
    </row>
    <row r="38" ht="14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4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4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4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4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4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4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4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4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4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4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4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4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4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4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4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4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4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4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4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4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4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4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4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4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4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4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4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4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4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4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4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4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4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4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4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4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4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4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4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4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4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4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4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4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4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4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4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4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4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4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4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4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4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4.2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4.2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4.2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4.2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4.2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4.2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4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4.2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4.2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4.2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4.2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4.2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4.2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4.2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4.2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4.2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4.2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4.2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4.2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4.2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4.2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4.2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4.2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4.2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4.2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4.2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4.2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4.2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4.2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4.2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4.2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4.2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4.2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4.2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4.2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4.2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4.2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4.2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4.2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4.2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4.2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4.2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4.2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4.2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4.2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4.2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4.2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4.2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4.2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4.2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4.2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4.2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4.2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4.2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4.2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4.2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4.2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4.2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4.2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4.2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4.2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4.2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4.2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4.2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4.2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4.2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4.2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4.2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4.2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4.2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4.2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4.2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4.2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4.2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4.2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4.2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4.2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4.2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4.2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4.2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4.2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4.2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4.2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4.2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4.2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4.2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4.2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4.2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4.2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4.2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4.2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4.2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4.2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4.2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4.2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4.2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4.2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4.2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4.2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4.2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4.2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4.2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4.2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4.2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4.2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4.2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4.2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4.2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4.2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4.2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4.2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4.2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4.2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4.2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4.2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4.2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4.2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4.2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4.2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4.2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4.2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4.2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4.2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4.2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4.2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4.2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4.2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4.2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4.2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4.2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4.2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4.2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4.2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4.2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4.2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4.2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4.2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4.2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4.2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4.2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4.2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4.2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4.2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4.2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4.2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4.2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4.2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4.2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4.2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4.2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4.2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4.2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4.2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4.2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4.2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4.2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4.2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4.2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4.2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4.2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4.2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4.2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4.2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4.2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4.2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4.2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4.2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4.2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4.2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4.2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4.2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4.2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4.2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4.2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4.2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4.2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4.2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4.2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4.2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4.2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4.2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4.2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4.2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4.2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4.2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4.2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4.2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4.2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4.2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4.2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4.2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4.2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4.2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4.2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4.2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4.2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4.2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4.2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4.2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4.2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4.2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4.2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4.2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4.2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4.2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4.2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4.2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4.2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4.2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4.2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4.2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4.2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4.2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4.2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4.2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4.2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4.2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4.2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4.2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4.2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4.2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4.2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4.2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4.2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4.2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4.2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4.2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4.2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4.2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4.2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4.2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4.2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4.2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4.2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4.2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4.2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4.2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4.2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4.2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4.2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4.2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4.2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4.2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4.2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4.2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4.2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4.2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4.2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4.2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4.2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4.2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4.2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4.2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4.2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4.2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4.2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4.2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4.2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4.2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4.2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4.2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4.2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4.2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4.2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4.2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4.2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4.2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4.2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4.2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4.2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4.2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4.2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4.2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4.2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4.2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4.2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4.2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4.2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4.2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4.2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4.2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4.2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4.2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4.2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4.2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4.2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4.2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4.2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4.2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4.2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4.2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4.2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4.2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4.2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4.2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4.2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4.2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4.2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4.2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4.2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4.2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4.2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4.2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4.2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4.2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4.2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4.2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4.2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4.2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4.2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4.2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4.2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4.2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4.2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4.2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4.2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4.2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4.2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4.2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4.2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4.2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4.2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4.2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4.2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4.2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4.2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4.2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4.2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4.2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4.2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4.2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4.2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4.2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4.2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4.2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4.2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4.2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4.2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4.2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4.2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4.2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4.2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4.2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4.2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4.2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4.2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4.2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4.2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4.2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4.2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4.2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4.2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4.2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4.2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4.2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4.2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4.2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4.2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4.2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4.2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4.2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4.2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4.2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4.2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4.2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4.2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4.2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4.2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4.2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4.2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4.2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4.2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4.2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4.2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4.2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4.2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4.2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4.2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4.2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4.2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4.2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4.2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4.2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4.2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4.2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4.2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4.2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4.2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4.2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4.2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4.2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4.2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4.2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4.2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4.2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4.2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4.2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4.2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4.2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4.2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4.2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4.2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4.2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4.2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4.2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4.2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4.2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4.2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4.2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4.2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4.2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4.2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4.2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4.2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4.2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4.2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4.2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4.2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4.2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4.2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4.2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4.2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4.2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4.2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4.2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4.2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4.2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4.2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4.2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4.2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4.2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4.2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4.2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4.2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4.2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4.2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4.2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4.2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4.2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4.2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4.2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4.2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4.2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4.2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4.2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4.2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4.2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4.2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4.2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4.2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4.2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4.2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4.2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4.2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4.2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4.2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4.2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4.2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4.2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4.2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4.2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4.2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4.2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4.2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4.2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4.2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4.2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4.2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4.2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4.2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4.2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4.2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4.2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4.2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4.2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4.2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4.2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4.2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4.2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4.2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4.2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4.2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4.2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4.2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4.2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4.2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4.2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4.2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4.2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4.2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4.2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4.2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4.2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4.2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4.2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4.2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4.2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4.2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4.2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4.2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4.2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4.2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4.2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4.2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4.2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4.2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4.2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4.2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4.2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4.2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4.2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4.2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4.2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4.2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4.2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4.2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4.2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4.2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4.2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4.2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4.2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4.2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4.2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4.2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4.2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4.2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4.2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4.2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4.2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4.2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4.2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4.2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4.2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4.2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4.2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4.2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4.2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4.2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4.2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4.2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4.2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4.2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4.2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4.2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4.2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4.2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4.2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4.2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4.2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4.2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4.2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4.2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4.2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4.2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4.2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4.2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4.2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4.2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4.2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4.2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4.2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4.2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4.2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4.2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4.2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4.2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4.2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4.2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4.2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4.2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4.2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4.2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4.2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4.2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4.2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4.2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4.2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4.2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4.2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4.2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4.2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4.2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4.2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4.2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4.2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4.2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4.2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4.2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4.2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4.2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4.2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4.2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4.2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4.2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4.2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4.2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4.2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4.2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4.2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4.2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4.2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4.2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4.2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4.2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4.2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4.2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4.2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4.2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4.2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4.2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4.2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4.2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4.2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4.2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4.2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4.2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4.2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4.2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4.2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4.2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4.2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4.2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4.2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4.2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4.2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4.2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4.2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4.2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4.2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4.2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4.2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4.2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4.2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4.2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4.2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4.2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4.2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4.2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4.2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4.2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4.2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4.2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4.2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4.2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4.2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4.2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4.2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4.2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4.2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4.2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4.2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4.2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4.2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4.2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4.2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4.2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4.2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4.2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4.2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4.2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4.2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4.2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4.2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4.2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4.2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4.2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4.2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4.2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4.2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4.2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4.2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4.2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4.2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4.2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4.2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4.2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4.2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4.2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4.2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4.2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4.2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4.2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4.2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4.2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4.2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4.2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4.2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4.2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4.2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4.2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4.2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4.2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4.2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4.2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4.2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4.2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4.2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4.2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4.2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4.2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4.2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4.2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4.2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4.2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4.2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4.2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4.2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4.2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4.2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4.2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4.2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4.2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4.2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4.2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4.2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4.2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4.2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4.2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4.2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4.2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4.2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4.2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4.2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4.2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4.2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4.2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4.2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4.2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4.2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4.2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4.2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4.2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4.2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4.2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4.2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4.2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4.2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4.2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4.2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4.2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4.2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4.2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4.2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4.2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4.2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4.2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4.2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4.2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4.2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4.2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4.2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4.2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4.2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4.2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4.2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4.2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4.2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4.2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4.2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4.2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4.2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4.2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4.2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4.2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4.2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4.2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4.2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4.2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4.2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4.2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4.2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4.2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4.2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4.2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4.2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4.2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4.2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4.2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4.2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4.2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4.2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4.2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4.2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4.2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4.2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4.2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4.2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4.2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4.2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4.2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4.2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4.2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4.2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4.2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4.2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4.2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4.2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4.2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4.2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4.2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4.2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4.2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4.2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4.2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4.2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4.2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4.2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4.2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4.2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4.2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4.2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4.2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4.2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4.2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4.2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4.2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4.2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4.2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4.2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4.2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4.2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4.2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4.2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4.2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4.2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4.2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4.2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4.2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4.2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4.2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4.2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4.2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4.2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4.2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4.2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4.2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4.2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4.2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4.2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4.2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4.2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4.2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4.2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4.2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4.2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4.2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4.2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4.2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4.2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4.2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4.2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4.2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4.2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4.2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4.2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4.2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4.2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4.2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4.2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4.2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4.2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4.2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4.2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4.2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4.2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4.2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4.2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4.2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4.2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4.2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4.2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4.2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4.2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4.2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4.2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4.2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4.2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4.2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4.2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4.2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4.2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4.2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4.2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4.2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4.2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4.2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4.2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4.2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4.2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4.2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4.2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4.2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4.2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4.2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4.2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4.2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4.2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4.2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4.2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4.2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29"/>
    <col customWidth="1" min="2" max="2" width="30.14"/>
    <col customWidth="1" min="3" max="3" width="15.71"/>
    <col customWidth="1" min="4" max="4" width="8.0"/>
    <col customWidth="1" min="5" max="5" width="18.57"/>
    <col customWidth="1" min="6" max="6" width="11.71"/>
    <col customWidth="1" min="7" max="26" width="8.0"/>
  </cols>
  <sheetData>
    <row r="1" ht="14.25" customHeight="1">
      <c r="A1" s="11" t="str">
        <f>'P&amp;L Statement'!A4</f>
        <v/>
      </c>
      <c r="B1" s="11" t="str">
        <f>'P&amp;L Statement'!B4</f>
        <v/>
      </c>
      <c r="C1" s="91"/>
    </row>
    <row r="2" ht="14.25" customHeight="1">
      <c r="A2" s="25" t="str">
        <f>'P&amp;L Statement'!A6</f>
        <v>Sales</v>
      </c>
      <c r="B2" s="11"/>
      <c r="C2" s="26">
        <f>'P&amp;L Statement'!Q6</f>
        <v>72000</v>
      </c>
      <c r="E2" s="92" t="str">
        <f>'Summary Sheet'!A44</f>
        <v/>
      </c>
      <c r="F2" s="93" t="str">
        <f>'Summary Sheet'!Q44</f>
        <v/>
      </c>
    </row>
    <row r="3" ht="12.75" customHeight="1">
      <c r="A3" s="28"/>
      <c r="B3" s="29" t="str">
        <f>'P&amp;L Statement'!A7</f>
        <v>Cost of Goods</v>
      </c>
      <c r="C3" s="30">
        <f>'P&amp;L Statement'!Q7</f>
        <v>26640</v>
      </c>
      <c r="E3" s="92" t="str">
        <f>'Summary Sheet'!A45</f>
        <v/>
      </c>
    </row>
    <row r="4" ht="14.25" customHeight="1">
      <c r="A4" s="25" t="str">
        <f>'P&amp;L Statement'!A8</f>
        <v>Gross Profit</v>
      </c>
      <c r="B4" s="11"/>
      <c r="C4" s="32">
        <f>'P&amp;L Statement'!Q8</f>
        <v>45360</v>
      </c>
      <c r="E4" s="25" t="str">
        <f>'Summary Sheet'!A46</f>
        <v>Cash On Hand</v>
      </c>
      <c r="F4" s="32">
        <f>'Summary Sheet'!Q46</f>
        <v>48000</v>
      </c>
    </row>
    <row r="5" ht="12.75" customHeight="1">
      <c r="A5" s="33"/>
      <c r="B5" s="33"/>
      <c r="C5" s="34"/>
      <c r="E5" s="25" t="str">
        <f>'Summary Sheet'!A47</f>
        <v>Total Cash In</v>
      </c>
      <c r="F5" s="94">
        <f>'Summary Sheet'!Q47</f>
        <v>72000</v>
      </c>
    </row>
    <row r="6" ht="12.75" customHeight="1">
      <c r="A6" s="29"/>
      <c r="B6" s="29" t="s">
        <v>41</v>
      </c>
      <c r="C6" s="31">
        <f>'P&amp;L Statement'!Q16</f>
        <v>5112</v>
      </c>
      <c r="E6" s="25" t="str">
        <f>'Summary Sheet'!A48</f>
        <v>Total Cash Available</v>
      </c>
      <c r="F6" s="32">
        <f>'Summary Sheet'!Q48</f>
        <v>120000</v>
      </c>
    </row>
    <row r="7" ht="12.75" customHeight="1">
      <c r="A7" s="29"/>
      <c r="B7" s="29" t="s">
        <v>42</v>
      </c>
      <c r="C7" s="31">
        <f>'P&amp;L Statement'!Q23</f>
        <v>936</v>
      </c>
      <c r="E7" s="25" t="str">
        <f>'Summary Sheet'!A49</f>
        <v/>
      </c>
      <c r="F7" s="93" t="str">
        <f>'Summary Sheet'!Q49</f>
        <v/>
      </c>
    </row>
    <row r="8" ht="12.75" customHeight="1">
      <c r="A8" s="29"/>
      <c r="B8" s="29" t="s">
        <v>43</v>
      </c>
      <c r="C8" s="31">
        <f>'P&amp;L Statement'!Q34</f>
        <v>5472</v>
      </c>
      <c r="E8" s="25" t="str">
        <f>'Summary Sheet'!A50</f>
        <v>Total Cash Paid Out</v>
      </c>
      <c r="F8" s="32">
        <f>'Summary Sheet'!Q50</f>
        <v>45187.2</v>
      </c>
    </row>
    <row r="9" ht="12.75" customHeight="1">
      <c r="A9" s="29"/>
      <c r="B9" s="29" t="s">
        <v>44</v>
      </c>
      <c r="C9" s="31">
        <f>'P&amp;L Statement'!Q41</f>
        <v>216</v>
      </c>
      <c r="E9" s="25" t="str">
        <f>'Summary Sheet'!A51</f>
        <v/>
      </c>
      <c r="F9" s="93" t="str">
        <f>'Summary Sheet'!Q51</f>
        <v/>
      </c>
    </row>
    <row r="10" ht="13.5" customHeight="1">
      <c r="A10" s="29"/>
      <c r="B10" s="29" t="s">
        <v>45</v>
      </c>
      <c r="C10" s="30">
        <f>'P&amp;L Statement'!Q48</f>
        <v>936</v>
      </c>
      <c r="E10" s="25" t="str">
        <f>'Summary Sheet'!A52</f>
        <v>Cash Position</v>
      </c>
      <c r="F10" s="43">
        <f>'Summary Sheet'!Q52</f>
        <v>74812.8</v>
      </c>
    </row>
    <row r="11" ht="15.0" customHeight="1">
      <c r="A11" s="25" t="str">
        <f>'P&amp;L Statement'!A50</f>
        <v>Operating Expenses</v>
      </c>
      <c r="B11" s="11"/>
      <c r="C11" s="32">
        <f>'P&amp;L Statement'!Q50</f>
        <v>12672</v>
      </c>
    </row>
    <row r="12" ht="12.75" customHeight="1">
      <c r="A12" s="33"/>
      <c r="B12" s="33"/>
      <c r="C12" s="37"/>
    </row>
    <row r="13" ht="14.25" customHeight="1">
      <c r="A13" s="25" t="str">
        <f>'P&amp;L Statement'!A52</f>
        <v>Operating Profit</v>
      </c>
      <c r="B13" s="12"/>
      <c r="C13" s="32">
        <f>'P&amp;L Statement'!Q52</f>
        <v>32688</v>
      </c>
    </row>
    <row r="14" ht="12.75" customHeight="1">
      <c r="A14" s="33"/>
      <c r="B14" s="33"/>
      <c r="C14" s="34"/>
    </row>
    <row r="15" ht="12.75" customHeight="1">
      <c r="A15" s="28"/>
      <c r="B15" s="29" t="str">
        <f>'P&amp;L Statement'!A54</f>
        <v>Other Income/Expense</v>
      </c>
      <c r="C15" s="31">
        <f>'P&amp;L Statement'!Q54</f>
        <v>5760</v>
      </c>
    </row>
    <row r="16" ht="12.75" customHeight="1">
      <c r="A16" s="28"/>
      <c r="B16" s="29" t="str">
        <f>'P&amp;L Statement'!A55</f>
        <v>Interest (Income)/Expense</v>
      </c>
      <c r="C16" s="30">
        <f>'P&amp;L Statement'!Q55</f>
        <v>720</v>
      </c>
    </row>
    <row r="17" ht="14.25" customHeight="1">
      <c r="A17" s="25" t="str">
        <f>'P&amp;L Statement'!A57</f>
        <v>Other Income/Expenses</v>
      </c>
      <c r="B17" s="11"/>
      <c r="C17" s="32">
        <f>'P&amp;L Statement'!Q57</f>
        <v>6480</v>
      </c>
    </row>
    <row r="18" ht="12.75" customHeight="1">
      <c r="A18" s="35"/>
      <c r="B18" s="35"/>
      <c r="C18" s="39"/>
    </row>
    <row r="19" ht="14.25" customHeight="1">
      <c r="A19" s="25" t="str">
        <f>'P&amp;L Statement'!A59</f>
        <v>Net Income Before Tax</v>
      </c>
      <c r="B19" s="12"/>
      <c r="C19" s="32">
        <f>'P&amp;L Statement'!Q59</f>
        <v>39168</v>
      </c>
    </row>
    <row r="20" ht="12.75" customHeight="1">
      <c r="A20" s="28"/>
      <c r="B20" s="29" t="str">
        <f>'P&amp;L Statement'!A61</f>
        <v>Taxes</v>
      </c>
      <c r="C20" s="31">
        <f>'P&amp;L Statement'!Q61</f>
        <v>5875.2</v>
      </c>
    </row>
    <row r="21" ht="15.0" customHeight="1">
      <c r="A21" s="25" t="str">
        <f>'P&amp;L Statement'!A63</f>
        <v>Net Income</v>
      </c>
      <c r="B21" s="12"/>
      <c r="C21" s="43">
        <f>'P&amp;L Statement'!Q63</f>
        <v>33292.8</v>
      </c>
    </row>
    <row r="22" ht="13.5" customHeight="1"/>
    <row r="23" ht="12.75" customHeight="1"/>
    <row r="24" ht="12.75" customHeight="1">
      <c r="A24" s="46" t="str">
        <f>'Summary Sheet'!A25</f>
        <v>Assets</v>
      </c>
      <c r="B24" s="46"/>
      <c r="C24" s="92" t="str">
        <f>'Summary Sheet'!C25</f>
        <v/>
      </c>
      <c r="D24" s="92" t="str">
        <f>'Summary Sheet'!O25</f>
        <v/>
      </c>
    </row>
    <row r="25" ht="12.75" customHeight="1">
      <c r="A25" s="46" t="str">
        <f>'Summary Sheet'!A26</f>
        <v/>
      </c>
      <c r="B25" s="29" t="str">
        <f>'Summary Sheet'!B26</f>
        <v>Current Assets</v>
      </c>
      <c r="C25" s="31">
        <f>'Summary Sheet'!O26</f>
        <v>74812.8</v>
      </c>
      <c r="D25" s="31"/>
    </row>
    <row r="26" ht="12.75" customHeight="1">
      <c r="A26" s="46" t="str">
        <f>'Summary Sheet'!A27</f>
        <v/>
      </c>
      <c r="B26" s="29" t="str">
        <f>'Summary Sheet'!B27</f>
        <v>Fixed Assets</v>
      </c>
      <c r="C26" s="45">
        <f>'Summary Sheet'!O27</f>
        <v>-864</v>
      </c>
      <c r="D26" s="31"/>
    </row>
    <row r="27" ht="12.75" customHeight="1">
      <c r="A27" s="46" t="str">
        <f>'Summary Sheet'!A28</f>
        <v/>
      </c>
      <c r="B27" s="29" t="str">
        <f>'Summary Sheet'!B28</f>
        <v>Other Assets</v>
      </c>
      <c r="C27" s="31" t="str">
        <f>'Summary Sheet'!O28</f>
        <v/>
      </c>
    </row>
    <row r="28" ht="13.5" customHeight="1">
      <c r="A28" s="46" t="str">
        <f>'Summary Sheet'!A29</f>
        <v/>
      </c>
      <c r="B28" s="46" t="str">
        <f>'Summary Sheet'!B29</f>
        <v>Total Assets</v>
      </c>
      <c r="C28" s="43">
        <f>'Summary Sheet'!O29</f>
        <v>73948.8</v>
      </c>
    </row>
    <row r="29" ht="13.5" customHeight="1">
      <c r="A29" s="92" t="str">
        <f>'Summary Sheet'!A30</f>
        <v/>
      </c>
      <c r="B29" s="92" t="str">
        <f>'Summary Sheet'!B30</f>
        <v/>
      </c>
      <c r="C29" s="31" t="str">
        <f>'Summary Sheet'!O30</f>
        <v/>
      </c>
    </row>
    <row r="30" ht="12.75" customHeight="1">
      <c r="A30" s="46" t="str">
        <f>'Summary Sheet'!A31</f>
        <v>Liabilities and Stockholders' Equity</v>
      </c>
      <c r="B30" s="29"/>
      <c r="C30" s="31" t="str">
        <f>'Summary Sheet'!O31</f>
        <v/>
      </c>
    </row>
    <row r="31" ht="12.75" customHeight="1">
      <c r="A31" s="29" t="str">
        <f>'Summary Sheet'!A32</f>
        <v/>
      </c>
      <c r="B31" s="29" t="str">
        <f>'Summary Sheet'!B32</f>
        <v>Current Liabilities</v>
      </c>
      <c r="C31" s="31">
        <f>'Summary Sheet'!O32</f>
        <v>335875.2</v>
      </c>
    </row>
    <row r="32" ht="12.75" customHeight="1">
      <c r="A32" s="29" t="str">
        <f>'Summary Sheet'!A33</f>
        <v/>
      </c>
      <c r="B32" s="29" t="str">
        <f>'Summary Sheet'!B33</f>
        <v>Long-term Liabilities</v>
      </c>
      <c r="C32" s="31" t="str">
        <f>'Summary Sheet'!O33</f>
        <v/>
      </c>
    </row>
    <row r="33" ht="12.75" customHeight="1">
      <c r="A33" s="29" t="str">
        <f>'Summary Sheet'!A34</f>
        <v/>
      </c>
      <c r="B33" s="29" t="str">
        <f>'Summary Sheet'!B34</f>
        <v>Deferred Tax Liabilities</v>
      </c>
      <c r="C33" s="30" t="str">
        <f>'Summary Sheet'!O34</f>
        <v/>
      </c>
    </row>
    <row r="34" ht="12.75" customHeight="1">
      <c r="A34" s="29" t="str">
        <f>'Summary Sheet'!A35</f>
        <v/>
      </c>
      <c r="B34" s="46" t="str">
        <f>'Summary Sheet'!B35</f>
        <v>Total Liabilities</v>
      </c>
      <c r="C34" s="32">
        <f>'Summary Sheet'!O35</f>
        <v>335875.2</v>
      </c>
    </row>
    <row r="35" ht="12.75" customHeight="1">
      <c r="A35" s="29" t="str">
        <f>'Summary Sheet'!A36</f>
        <v/>
      </c>
      <c r="B35" s="29" t="str">
        <f>'Summary Sheet'!B36</f>
        <v/>
      </c>
      <c r="C35" s="31" t="str">
        <f>'Summary Sheet'!O36</f>
        <v/>
      </c>
    </row>
    <row r="36" ht="12.75" customHeight="1">
      <c r="A36" s="29" t="str">
        <f>'Summary Sheet'!A37</f>
        <v/>
      </c>
      <c r="B36" s="46" t="str">
        <f>'Summary Sheet'!B37</f>
        <v>Total Stockholders' Equity</v>
      </c>
      <c r="C36" s="32">
        <f>'Summary Sheet'!O37</f>
        <v>-261926.4</v>
      </c>
    </row>
    <row r="37" ht="12.75" customHeight="1">
      <c r="A37" s="29" t="str">
        <f>'Summary Sheet'!A38</f>
        <v/>
      </c>
      <c r="B37" s="29" t="str">
        <f>'Summary Sheet'!B38</f>
        <v/>
      </c>
      <c r="C37" s="31" t="str">
        <f>'Summary Sheet'!O38</f>
        <v/>
      </c>
    </row>
    <row r="38" ht="13.5" customHeight="1">
      <c r="A38" s="29" t="str">
        <f>'Summary Sheet'!A39</f>
        <v>  </v>
      </c>
      <c r="B38" s="46" t="str">
        <f>'Summary Sheet'!B39</f>
        <v>Total Liabilities and Stockholders' Equity</v>
      </c>
      <c r="C38" s="43">
        <f>'Summary Sheet'!O39</f>
        <v>73948.8</v>
      </c>
    </row>
    <row r="39" ht="13.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2005-12-27T20:09:42Z</dcterms:created>
  <dc:creator>Michael James Sheridan</dc:creator>
</cp:coreProperties>
</file>